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7185" yWindow="405" windowWidth="21630" windowHeight="14280"/>
  </bookViews>
  <sheets>
    <sheet name="Tarifierung" sheetId="1" r:id="rId1"/>
    <sheet name="Tarifgruppen" sheetId="3" state="hidden" r:id="rId2"/>
    <sheet name="Tarifgruppe S" sheetId="4" state="hidden" r:id="rId3"/>
    <sheet name="Tarif URP" sheetId="5" state="hidden" r:id="rId4"/>
    <sheet name="Werte" sheetId="6" state="hidden" r:id="rId5"/>
    <sheet name="Mapping für KRisk" sheetId="7" state="hidden" r:id="rId6"/>
    <sheet name="Maklertarif" sheetId="26" state="hidden" r:id="rId7"/>
    <sheet name="V-Tarif" sheetId="35" state="hidden" r:id="rId8"/>
  </sheets>
  <externalReferences>
    <externalReference r:id="rId9"/>
    <externalReference r:id="rId10"/>
  </externalReferences>
  <definedNames>
    <definedName name="Anpassungssatz">Tarifierung!$B$2</definedName>
    <definedName name="Bergungskosten">Werte!$B$9:$E$9</definedName>
    <definedName name="Berufsbezeichnung">#REF!</definedName>
    <definedName name="BS_UI_B1">Tarifgruppen!$E$3</definedName>
    <definedName name="Deckungsumfang">Werte!$B$13:$D$13</definedName>
    <definedName name="DN">Werte!$B$17:$C$17</definedName>
    <definedName name="EG_Tagegeld">Werte!$B$36</definedName>
    <definedName name="Gliedertaxe_Ärzte">Werte!$B$5:$D$5</definedName>
    <definedName name="ja_nein" localSheetId="5">[1]Werte!#REF!</definedName>
    <definedName name="ja_nein">Werte!#REF!</definedName>
    <definedName name="Kinder_Rente">Werte!$B$11:$P$11</definedName>
    <definedName name="KOP">Werte!$B$8:$E$8</definedName>
    <definedName name="monatl.URP">[2]Werte!$B$28:$B$53</definedName>
    <definedName name="Tagegeld">Werte!$B$6:$E$6</definedName>
    <definedName name="Testfall">Tarifierung!$D$29</definedName>
    <definedName name="UIR">Werte!$B$49:$B$199</definedName>
    <definedName name="UIR_URP">Werte!$B$49:$B$199</definedName>
    <definedName name="URP">Werte!$C$48:$C$349</definedName>
    <definedName name="VJahr">Tarifierung!$B$1</definedName>
    <definedName name="VP1_Alter">Tarifierung!$B$5</definedName>
    <definedName name="VP1_Beruf">Tarifierung!#REF!</definedName>
    <definedName name="VP1_BK_BS">Tarifierung!$C$16</definedName>
    <definedName name="VP1_BK_VSu">Tarifierung!$B$16</definedName>
    <definedName name="VP1_DN">Tarifierung!$B$25</definedName>
    <definedName name="VP1_GG_BS">Tarifierung!$C$12</definedName>
    <definedName name="VP1_GG_VSu">Tarifierung!$B$12</definedName>
    <definedName name="VP1_Gruppe">Tarifierung!$B$6</definedName>
    <definedName name="VP1_HPL">Tarifierung!$B$21</definedName>
    <definedName name="VP1_HPL_BS">Tarifierung!$C$21</definedName>
    <definedName name="VP1_Integral">Tarifierung!$B$7</definedName>
    <definedName name="VP1_KiMo">Tarifierung!$B$19</definedName>
    <definedName name="VP1_KiMo_BS">Tarifierung!$C$19</definedName>
    <definedName name="VP1_KöMo">Tarifierung!$B$20</definedName>
    <definedName name="VP1_KöMo_BS">Tarifierung!$C$20</definedName>
    <definedName name="VP1_KOP_BS">Tarifierung!$C$15</definedName>
    <definedName name="VP1_KOP_VSu">Tarifierung!$B$15</definedName>
    <definedName name="VP1_Linie">Tarifierung!$B$22</definedName>
    <definedName name="VP1_Linie_BS">Tarifierung!$C$22</definedName>
    <definedName name="VP1_Raucher">Tarifierung!$B$3</definedName>
    <definedName name="VP1_RZ">Tarifierung!$B$4</definedName>
    <definedName name="VP1_S_GG_BS">'Tarifgruppe S'!$G$3</definedName>
    <definedName name="VP1_S_TGs_BS">'Tarifgruppe S'!$H$3</definedName>
    <definedName name="VP1_S_UI_BS">'Tarifgruppe S'!$B$3</definedName>
    <definedName name="VP1_S_UIP350_BS">'Tarifgruppe S'!$C$3</definedName>
    <definedName name="VP1_S_UIP600_BS">'Tarifgruppe S'!$D$3</definedName>
    <definedName name="VP1_S_UKT_BS">'Tarifgruppe S'!$F$3</definedName>
    <definedName name="VP1_S_UT_BS">'Tarifgruppe S'!$E$3</definedName>
    <definedName name="VP1_SHU_Quote">Tarifierung!$B$24</definedName>
    <definedName name="VP1_SmI_GG_BS">'Tarifgruppe S'!$N$3</definedName>
    <definedName name="VP1_SmI_TGs_BS">'Tarifgruppe S'!$O$3</definedName>
    <definedName name="VP1_SmI_UI_BS">'Tarifgruppe S'!$I$3</definedName>
    <definedName name="VP1_SmI_UIP350_BS">'Tarifgruppe S'!$J$3</definedName>
    <definedName name="VP1_SmI_UIP600_BS">'Tarifgruppe S'!$K$3</definedName>
    <definedName name="VP1_SmI_UKT_BS">'Tarifgruppe S'!$M$3</definedName>
    <definedName name="VP1_SmI_UT_BS">'Tarifgruppe S'!$L$3</definedName>
    <definedName name="VP1_TG">Tarifierung!$A$13</definedName>
    <definedName name="VP1_TG_BS">Tarifierung!$C$13</definedName>
    <definedName name="VP1_TG_VSu">Tarifierung!$B$13</definedName>
    <definedName name="VP1_TGspez_BS">Tarifierung!$C$14</definedName>
    <definedName name="VP1_TGspez_VSu">Tarifierung!$B$14</definedName>
    <definedName name="VP1_UI">Tarifierung!$A$8</definedName>
    <definedName name="VP1_UI_BS">Tarifierung!$C$8</definedName>
    <definedName name="VP1_UI_VSu">Tarifierung!$B$8</definedName>
    <definedName name="VP1_UIP350_BS">Tarifierung!#REF!</definedName>
    <definedName name="VP1_UIP350_VSu">Tarifierung!#REF!</definedName>
    <definedName name="VP1_UIP600_BS">Tarifierung!#REF!</definedName>
    <definedName name="VP1_UIP600_VSu">Tarifierung!#REF!</definedName>
    <definedName name="VP1_UIR">Tarifierung!$A$17</definedName>
    <definedName name="VP1_UIR_BS">Tarifierung!$C$17</definedName>
    <definedName name="VP1_UIR_VSu">Tarifierung!$B$17</definedName>
    <definedName name="VP1_UIVGP_BS">Tarifierung!#REF!</definedName>
    <definedName name="VP1_UIVGP_VSu">Tarifierung!#REF!</definedName>
    <definedName name="VP1_UIVGT">Tarifierung!$A$9</definedName>
    <definedName name="VP1_UIVGT_BS">Tarifierung!$C$9</definedName>
    <definedName name="VP1_UIVGT_VSu">Tarifierung!$B$9</definedName>
    <definedName name="VP1_UKTG_BS">Tarifierung!$C$11</definedName>
    <definedName name="VP1_UKTG_VSu">Tarifierung!$B$11</definedName>
    <definedName name="VP1_URP">Tarifierung!$A$18</definedName>
    <definedName name="VP1_URP_BS">Tarifierung!$C$18</definedName>
    <definedName name="VP1_URP_mP_BS">'Tarif URP'!$E$2</definedName>
    <definedName name="VP1_URP_oP_BS">'Tarif URP'!$D$2</definedName>
    <definedName name="VP1_URP_VSu">Tarifierung!$B$18</definedName>
    <definedName name="VP1_URP60_mP_BS">'Tarif URP'!$C$2</definedName>
    <definedName name="VP1_URP60_oP_BS">'Tarif URP'!$B$2</definedName>
    <definedName name="VP1_URP67K_mP_BS">'Tarif URP'!$G$2</definedName>
    <definedName name="VP1_URP67K_oP_BS">'Tarif URP'!$F$2</definedName>
    <definedName name="VP1_UT_BS">Tarifierung!$C$10</definedName>
    <definedName name="VP1_UT_VSu">Tarifierung!$B$10</definedName>
    <definedName name="VP2_Alter">Tarifierung!$G$5</definedName>
    <definedName name="VP2_Beruf">Tarifierung!#REF!</definedName>
    <definedName name="VP2_BK_BS">Tarifierung!$H$16</definedName>
    <definedName name="VP2_BK_VSu">Tarifierung!$G$16</definedName>
    <definedName name="VP2_DN">Tarifierung!$G$25</definedName>
    <definedName name="VP2_GG_BS">Tarifierung!$H$12</definedName>
    <definedName name="VP2_GG_VSu">Tarifierung!$G$12</definedName>
    <definedName name="VP2_Gruppe">Tarifierung!$G$6</definedName>
    <definedName name="VP2_HPL">Tarifierung!$G$21</definedName>
    <definedName name="VP2_HPL_BS">Tarifierung!$H$21</definedName>
    <definedName name="VP2_Integral">Tarifierung!$G$7</definedName>
    <definedName name="VP2_KiMo">Tarifierung!$G$19</definedName>
    <definedName name="VP2_KiMo_BS">Tarifierung!$H$19</definedName>
    <definedName name="VP2_KöMo">Tarifierung!$G$20</definedName>
    <definedName name="VP2_KöMo_BS">Tarifierung!$H$20</definedName>
    <definedName name="VP2_KOP_BS">Tarifierung!$H$15</definedName>
    <definedName name="VP2_KOP_VSu">Tarifierung!$G$15</definedName>
    <definedName name="VP2_Linie">Tarifierung!$G$22</definedName>
    <definedName name="VP2_Linie_BS">Tarifierung!$H$22</definedName>
    <definedName name="VP2_Raucher">Tarifierung!$G$3</definedName>
    <definedName name="VP2_RZ">Tarifierung!$G$4</definedName>
    <definedName name="VP2_S_GG_BS">'Tarifgruppe S'!$G$4</definedName>
    <definedName name="VP2_S_TGs_BS">'Tarifgruppe S'!$H$4</definedName>
    <definedName name="VP2_S_UI_BS">'Tarifgruppe S'!$B$4</definedName>
    <definedName name="VP2_S_UIP350_BS">'Tarifgruppe S'!$C$4</definedName>
    <definedName name="VP2_S_UIP600_BS">'Tarifgruppe S'!$D$4</definedName>
    <definedName name="VP2_S_UKT_BS">'Tarifgruppe S'!$F$4</definedName>
    <definedName name="VP2_S_UT_BS">'Tarifgruppe S'!$E$4</definedName>
    <definedName name="VP2_SHU_Quote">Tarifierung!$G$24</definedName>
    <definedName name="VP2_SmI_GG_BS">'Tarifgruppe S'!$N$4</definedName>
    <definedName name="VP2_SmI_TGs_BS">'Tarifgruppe S'!$O$4</definedName>
    <definedName name="VP2_SmI_UI_BS">'Tarifgruppe S'!$I$4</definedName>
    <definedName name="VP2_SmI_UIP350_BS">'Tarifgruppe S'!$J$4</definedName>
    <definedName name="VP2_SmI_UIP600_BS">'Tarifgruppe S'!$K$4</definedName>
    <definedName name="VP2_SmI_UKT_BS">'Tarifgruppe S'!$M$4</definedName>
    <definedName name="VP2_SmI_UT_BS">'Tarifgruppe S'!$L$4</definedName>
    <definedName name="VP2_TG">Tarifierung!$F$13</definedName>
    <definedName name="VP2_TG_BS">Tarifierung!$H$13</definedName>
    <definedName name="VP2_TG_VSu">Tarifierung!$G$13</definedName>
    <definedName name="VP2_TGspez_BS">Tarifierung!$H$14</definedName>
    <definedName name="VP2_TGspez_VSu">Tarifierung!$G$14</definedName>
    <definedName name="VP2_UI">Tarifierung!$F$8</definedName>
    <definedName name="VP2_UI_BS">Tarifierung!$H$8</definedName>
    <definedName name="VP2_UI_VSu">Tarifierung!$G$8</definedName>
    <definedName name="VP2_UIP350_BS">Tarifierung!#REF!</definedName>
    <definedName name="VP2_UIP350_VSu">Tarifierung!#REF!</definedName>
    <definedName name="VP2_UIP600_BS">Tarifierung!#REF!</definedName>
    <definedName name="VP2_UIP600_VSu">Tarifierung!#REF!</definedName>
    <definedName name="VP2_UIR">Tarifierung!$F$17</definedName>
    <definedName name="VP2_UIR_BS">Tarifierung!$H$17</definedName>
    <definedName name="VP2_UIR_VSu">Tarifierung!$G$17</definedName>
    <definedName name="VP2_UIVGP_BS">Tarifierung!#REF!</definedName>
    <definedName name="VP2_UIVGP_VSu">Tarifierung!#REF!</definedName>
    <definedName name="VP2_UIVGT">Tarifierung!$F$9</definedName>
    <definedName name="VP2_UIVGT_BS">Tarifierung!$H$9</definedName>
    <definedName name="VP2_UIVGT_VSu">Tarifierung!$G$9</definedName>
    <definedName name="VP2_UKTG_BS">Tarifierung!$H$11</definedName>
    <definedName name="VP2_UKTG_VSu">Tarifierung!$G$11</definedName>
    <definedName name="VP2_URP">Tarifierung!$F$18</definedName>
    <definedName name="VP2_URP_BS">Tarifierung!$H$18</definedName>
    <definedName name="VP2_URP_mP_BS">'Tarif URP'!$E$3</definedName>
    <definedName name="VP2_URP_oP_BS">'Tarif URP'!$D$3</definedName>
    <definedName name="VP2_URP_VSu">Tarifierung!$G$18</definedName>
    <definedName name="VP2_URP60_mP_BS">'Tarif URP'!$C$3</definedName>
    <definedName name="VP2_URP60_oP_BS">'Tarif URP'!$B$3</definedName>
    <definedName name="VP2_URP67K_mP_BS">'Tarif URP'!$G$3</definedName>
    <definedName name="VP2_URP67K_oP_BS">'Tarif URP'!$F$3</definedName>
    <definedName name="VP2_UT_BS">Tarifierung!$H$10</definedName>
    <definedName name="VP2_UT_VSu">Tarifierung!$G$10</definedName>
    <definedName name="VP3_Alter">Tarifierung!$L$5</definedName>
    <definedName name="VP3_Beruf">Tarifierung!#REF!</definedName>
    <definedName name="VP3_BK_BS">Tarifierung!$M$16</definedName>
    <definedName name="VP3_BK_VSu">Tarifierung!$L$16</definedName>
    <definedName name="VP3_DN">Tarifierung!$L$25</definedName>
    <definedName name="VP3_GG_BS">Tarifierung!$M$12</definedName>
    <definedName name="VP3_GG_VSu">Tarifierung!$L$12</definedName>
    <definedName name="VP3_Gruppe">Tarifierung!$L$6</definedName>
    <definedName name="VP3_HPL">Tarifierung!$L$21</definedName>
    <definedName name="VP3_HPL_BS">Tarifierung!$M$21</definedName>
    <definedName name="VP3_Integral">Tarifierung!$L$7</definedName>
    <definedName name="VP3_KiMo">Tarifierung!$L$19</definedName>
    <definedName name="VP3_KiMo_BS">Tarifierung!$M$19</definedName>
    <definedName name="VP3_KöMo">Tarifierung!$L$20</definedName>
    <definedName name="VP3_KöMo_BS">Tarifierung!$M$20</definedName>
    <definedName name="VP3_KOP_BS">Tarifierung!$M$15</definedName>
    <definedName name="VP3_KOP_VSu">Tarifierung!$L$15</definedName>
    <definedName name="VP3_Linie">Tarifierung!$L$22</definedName>
    <definedName name="VP3_Linie_BS">Tarifierung!$M$22</definedName>
    <definedName name="VP3_Raucher">Tarifierung!$L$3</definedName>
    <definedName name="VP3_RZ">Tarifierung!$L$4</definedName>
    <definedName name="VP3_S_GG_BS">'Tarifgruppe S'!$G$5</definedName>
    <definedName name="VP3_S_TGs_BS">'Tarifgruppe S'!$H$5</definedName>
    <definedName name="VP3_S_UI_BS">'Tarifgruppe S'!$B$5</definedName>
    <definedName name="VP3_S_UIP350_BS">'Tarifgruppe S'!$C$5</definedName>
    <definedName name="VP3_S_UIP600_BS">'Tarifgruppe S'!$D$5</definedName>
    <definedName name="VP3_S_UKT_BS">'Tarifgruppe S'!$F$5</definedName>
    <definedName name="VP3_S_UT_BS">'Tarifgruppe S'!$E$5</definedName>
    <definedName name="VP3_SHU_Quote">Tarifierung!$L$24</definedName>
    <definedName name="VP3_SmI_GG_BS">'Tarifgruppe S'!$N$5</definedName>
    <definedName name="VP3_SmI_TGs_BS">'Tarifgruppe S'!$O$5</definedName>
    <definedName name="VP3_SmI_UI_BS">'Tarifgruppe S'!$I$5</definedName>
    <definedName name="VP3_SmI_UIP350_BS">'Tarifgruppe S'!$J$5</definedName>
    <definedName name="VP3_SmI_UIP600_BS">'Tarifgruppe S'!$K$5</definedName>
    <definedName name="VP3_SmI_UKT_BS">'Tarifgruppe S'!$M$5</definedName>
    <definedName name="VP3_SmI_UT_BS">'Tarifgruppe S'!$L$5</definedName>
    <definedName name="VP3_TG">Tarifierung!$K$13</definedName>
    <definedName name="VP3_TG_BS">Tarifierung!$M$13</definedName>
    <definedName name="VP3_TG_VSu">Tarifierung!$L$13</definedName>
    <definedName name="VP3_TGspez_BS">Tarifierung!$M$14</definedName>
    <definedName name="VP3_TGspez_VSu">Tarifierung!$L$14</definedName>
    <definedName name="VP3_UI">Tarifierung!$K$8</definedName>
    <definedName name="VP3_UI_BS">Tarifierung!$M$8</definedName>
    <definedName name="VP3_UI_VSu">Tarifierung!$L$8</definedName>
    <definedName name="VP3_UIP350_BS">Tarifierung!#REF!</definedName>
    <definedName name="VP3_UIP350_VSu">Tarifierung!#REF!</definedName>
    <definedName name="VP3_UIP600_BS">Tarifierung!#REF!</definedName>
    <definedName name="VP3_UIP600_VSu">Tarifierung!#REF!</definedName>
    <definedName name="VP3_UIR">Tarifierung!$K$17</definedName>
    <definedName name="VP3_UIR_BS">Tarifierung!$M$17</definedName>
    <definedName name="VP3_UIR_VSu">Tarifierung!$L$17</definedName>
    <definedName name="VP3_UIVGP_BS">Tarifierung!#REF!</definedName>
    <definedName name="VP3_UIVGP_VSu">Tarifierung!#REF!</definedName>
    <definedName name="VP3_UIVGT">Tarifierung!$K$9</definedName>
    <definedName name="VP3_UIVGT_BS">Tarifierung!$M$9</definedName>
    <definedName name="VP3_UIVGT_VSu">Tarifierung!$L$9</definedName>
    <definedName name="VP3_UKTG_BS">Tarifierung!$M$11</definedName>
    <definedName name="VP3_UKTG_VSu">Tarifierung!$L$11</definedName>
    <definedName name="VP3_URP">Tarifierung!$K$18</definedName>
    <definedName name="VP3_URP_BS">Tarifierung!$M$18</definedName>
    <definedName name="VP3_URP_mP_BS">'Tarif URP'!$E$4</definedName>
    <definedName name="VP3_URP_oP_BS">'Tarif URP'!$D$4</definedName>
    <definedName name="VP3_URP_VSu">Tarifierung!$L$18</definedName>
    <definedName name="VP3_URP60_mP_BS">'Tarif URP'!$C$4</definedName>
    <definedName name="VP3_URP60_oP_BS">'Tarif URP'!$B$4</definedName>
    <definedName name="VP3_URP67K_mP_BS">'Tarif URP'!$G$4</definedName>
    <definedName name="VP3_URP67K_oP_BS">'Tarif URP'!$F$4</definedName>
    <definedName name="VP3_UT_BS">Tarifierung!$M$10</definedName>
    <definedName name="VP3_UT_VSu">Tarifierung!$L$10</definedName>
    <definedName name="VP4_Alter">Tarifierung!$Q$5</definedName>
    <definedName name="VP4_Beruf">Tarifierung!#REF!</definedName>
    <definedName name="VP4_BK_BS">Tarifierung!$R$16</definedName>
    <definedName name="VP4_BK_VSu">Tarifierung!$Q$16</definedName>
    <definedName name="VP4_DN">Tarifierung!$Q$25</definedName>
    <definedName name="VP4_GG_BS">Tarifierung!$R$12</definedName>
    <definedName name="VP4_GG_VSu">Tarifierung!$Q$12</definedName>
    <definedName name="VP4_Gruppe">Tarifierung!$Q$6</definedName>
    <definedName name="VP4_HPL">Tarifierung!$Q$21</definedName>
    <definedName name="VP4_HPL_BS">Tarifierung!$R$21</definedName>
    <definedName name="VP4_Integral">Tarifierung!$Q$7</definedName>
    <definedName name="VP4_KiMo">Tarifierung!$Q$19</definedName>
    <definedName name="VP4_KiMo_BS">Tarifierung!$R$19</definedName>
    <definedName name="VP4_KöMo">Tarifierung!$Q$20</definedName>
    <definedName name="VP4_KöMo_BS">Tarifierung!$R$20</definedName>
    <definedName name="VP4_KOP_BS">Tarifierung!$R$15</definedName>
    <definedName name="VP4_KOP_VSu">Tarifierung!$Q$15</definedName>
    <definedName name="VP4_Linie">Tarifierung!$Q$22</definedName>
    <definedName name="VP4_Linie_BS">Tarifierung!$R$22</definedName>
    <definedName name="VP4_Raucher">Tarifierung!$Q$3</definedName>
    <definedName name="VP4_RZ">Tarifierung!$Q$4</definedName>
    <definedName name="VP4_S_GG_BS">'Tarifgruppe S'!$G$6</definedName>
    <definedName name="VP4_S_TGs_BS">'Tarifgruppe S'!$H$6</definedName>
    <definedName name="VP4_S_UI_BS">'Tarifgruppe S'!$B$6</definedName>
    <definedName name="VP4_S_UIP350_BS">'Tarifgruppe S'!$C$6</definedName>
    <definedName name="VP4_S_UIP600_BS">'Tarifgruppe S'!$D$6</definedName>
    <definedName name="VP4_S_UKT_BS">'Tarifgruppe S'!$F$6</definedName>
    <definedName name="VP4_S_UT_BS">'Tarifgruppe S'!$E$6</definedName>
    <definedName name="VP4_SHU_Quote">Tarifierung!$Q$24</definedName>
    <definedName name="VP4_SmI_GG_BS">'Tarifgruppe S'!$N$6</definedName>
    <definedName name="VP4_SmI_TGs_BS">'Tarifgruppe S'!$O$6</definedName>
    <definedName name="VP4_SmI_UI_BS">'Tarifgruppe S'!$I$6</definedName>
    <definedName name="VP4_SmI_UIP350_BS">'Tarifgruppe S'!$J$6</definedName>
    <definedName name="VP4_SmI_UIP600_BS">'Tarifgruppe S'!$K$6</definedName>
    <definedName name="VP4_SmI_UKT_BS">'Tarifgruppe S'!$M$6</definedName>
    <definedName name="VP4_SmI_UT_BS">'Tarifgruppe S'!$L$6</definedName>
    <definedName name="VP4_TG">Tarifierung!$P$13</definedName>
    <definedName name="VP4_TG_BS">Tarifierung!$R$13</definedName>
    <definedName name="VP4_TG_VSu">Tarifierung!$Q$13</definedName>
    <definedName name="VP4_TGspez_BS">Tarifierung!$R$14</definedName>
    <definedName name="VP4_TGspez_VSu">Tarifierung!$Q$14</definedName>
    <definedName name="VP4_UI">Tarifierung!$P$8</definedName>
    <definedName name="VP4_UI_BS">Tarifierung!$R$8</definedName>
    <definedName name="VP4_UI_VSu">Tarifierung!$Q$8</definedName>
    <definedName name="VP4_UIP350_BS">Tarifierung!#REF!</definedName>
    <definedName name="VP4_UIP350_VSu">Tarifierung!#REF!</definedName>
    <definedName name="VP4_UIP600_BS">Tarifierung!#REF!</definedName>
    <definedName name="VP4_UIP600_VSu">Tarifierung!#REF!</definedName>
    <definedName name="VP4_UIR">Tarifierung!$P$17</definedName>
    <definedName name="VP4_UIR_BS">Tarifierung!$R$17</definedName>
    <definedName name="VP4_UIR_VSu">Tarifierung!$Q$17</definedName>
    <definedName name="VP4_UIVGP_BS">Tarifierung!#REF!</definedName>
    <definedName name="VP4_UIVGP_VSu">Tarifierung!#REF!</definedName>
    <definedName name="VP4_UIVGT">Tarifierung!$P$9</definedName>
    <definedName name="VP4_UIVGT_BS">Tarifierung!$R$9</definedName>
    <definedName name="VP4_UIVGT_VSu">Tarifierung!$Q$9</definedName>
    <definedName name="VP4_UKTG_BS">Tarifierung!$R$11</definedName>
    <definedName name="VP4_UKTG_VSu">Tarifierung!$Q$11</definedName>
    <definedName name="VP4_URP">Tarifierung!$P$18</definedName>
    <definedName name="VP4_URP_BS">Tarifierung!$R$18</definedName>
    <definedName name="VP4_URP_mP_BS">'Tarif URP'!$E$5</definedName>
    <definedName name="VP4_URP_oP_BS">'Tarif URP'!$D$5</definedName>
    <definedName name="VP4_URP_VSu">Tarifierung!$Q$18</definedName>
    <definedName name="VP4_URP60_mP_BS">'Tarif URP'!$C$5</definedName>
    <definedName name="VP4_URP60_oP_BS">'Tarif URP'!$B$5</definedName>
    <definedName name="VP4_URP67K_mP_BS">'Tarif URP'!$G$5</definedName>
    <definedName name="VP4_URP67K_oP_BS">'Tarif URP'!$F$5</definedName>
    <definedName name="VP4_UT_BS">Tarifierung!$R$10</definedName>
    <definedName name="VP4_UT_VSu">Tarifierung!$Q$10</definedName>
  </definedNames>
  <calcPr calcId="145621"/>
  <customWorkbookViews>
    <customWorkbookView name="K2604 Wakiel - Persönliche Ansicht" guid="{42D993A3-C0F2-405C-88F7-334C84098EAE}" mergeInterval="0" personalView="1" maximized="1" windowWidth="1916" windowHeight="1042" activeSheetId="4"/>
  </customWorkbookViews>
</workbook>
</file>

<file path=xl/calcChain.xml><?xml version="1.0" encoding="utf-8"?>
<calcChain xmlns="http://schemas.openxmlformats.org/spreadsheetml/2006/main">
  <c r="B5" i="1" l="1"/>
  <c r="L5" i="1"/>
  <c r="Q5" i="1" l="1"/>
  <c r="G5" i="1"/>
  <c r="Q25" i="1" l="1"/>
  <c r="L25" i="1"/>
  <c r="G25" i="1"/>
  <c r="S16" i="1" l="1"/>
  <c r="N16" i="1"/>
  <c r="I16" i="1"/>
  <c r="D16" i="1"/>
  <c r="S15" i="1"/>
  <c r="N15" i="1"/>
  <c r="I15" i="1"/>
  <c r="D15" i="1"/>
  <c r="AE2" i="7" l="1"/>
  <c r="AF2" i="7"/>
  <c r="AG2" i="7"/>
  <c r="F5" i="5" l="1"/>
  <c r="G5" i="5"/>
  <c r="F4" i="5"/>
  <c r="G4" i="5"/>
  <c r="F3" i="5"/>
  <c r="G3" i="5"/>
  <c r="F2" i="5"/>
  <c r="G2" i="5"/>
  <c r="E5" i="5"/>
  <c r="E4" i="5"/>
  <c r="E3" i="5"/>
  <c r="E2" i="5"/>
  <c r="D5" i="5"/>
  <c r="D4" i="5"/>
  <c r="D3" i="5"/>
  <c r="D2" i="5"/>
  <c r="C5" i="5"/>
  <c r="C4" i="5"/>
  <c r="C3" i="5"/>
  <c r="C2" i="5"/>
  <c r="B5" i="5"/>
  <c r="B4" i="5"/>
  <c r="B3" i="5"/>
  <c r="B2" i="5"/>
  <c r="S19" i="1" l="1"/>
  <c r="N19" i="1"/>
  <c r="I19" i="1"/>
  <c r="D19" i="1"/>
  <c r="S18" i="1" l="1"/>
  <c r="N18" i="1"/>
  <c r="I18" i="1"/>
  <c r="D18" i="1"/>
  <c r="B2" i="7"/>
  <c r="H2" i="7"/>
  <c r="G2" i="7"/>
  <c r="D2" i="7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B3" i="4"/>
  <c r="N21" i="1" l="1"/>
  <c r="N17" i="1"/>
  <c r="N14" i="1"/>
  <c r="N13" i="1"/>
  <c r="N12" i="1"/>
  <c r="N11" i="1"/>
  <c r="N10" i="1"/>
  <c r="N9" i="1"/>
  <c r="N8" i="1"/>
  <c r="N22" i="1" l="1"/>
  <c r="N24" i="1" s="1"/>
  <c r="U94" i="35"/>
  <c r="T94" i="35"/>
  <c r="U93" i="35"/>
  <c r="T93" i="35"/>
  <c r="U92" i="35"/>
  <c r="T92" i="35"/>
  <c r="U91" i="35"/>
  <c r="T91" i="35"/>
  <c r="U90" i="35"/>
  <c r="T90" i="35"/>
  <c r="O90" i="35"/>
  <c r="N90" i="35"/>
  <c r="M90" i="35"/>
  <c r="L90" i="35"/>
  <c r="K90" i="35"/>
  <c r="J90" i="35"/>
  <c r="I90" i="35"/>
  <c r="H90" i="35"/>
  <c r="G90" i="35"/>
  <c r="F90" i="35"/>
  <c r="E90" i="35"/>
  <c r="D90" i="35"/>
  <c r="C90" i="35"/>
  <c r="B90" i="35"/>
  <c r="U89" i="35"/>
  <c r="T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B89" i="35"/>
  <c r="U88" i="35"/>
  <c r="T88" i="35"/>
  <c r="O88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B88" i="35"/>
  <c r="U87" i="35"/>
  <c r="T87" i="35"/>
  <c r="S87" i="35"/>
  <c r="R87" i="35"/>
  <c r="O87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B87" i="35"/>
  <c r="U86" i="35"/>
  <c r="T86" i="35"/>
  <c r="S86" i="35"/>
  <c r="R86" i="35"/>
  <c r="O86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B86" i="35"/>
  <c r="U85" i="35"/>
  <c r="T85" i="35"/>
  <c r="S85" i="35"/>
  <c r="R85" i="35"/>
  <c r="O85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B85" i="35"/>
  <c r="U84" i="35"/>
  <c r="T84" i="35"/>
  <c r="S84" i="35"/>
  <c r="R84" i="35"/>
  <c r="O84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B84" i="35"/>
  <c r="U83" i="35"/>
  <c r="T83" i="35"/>
  <c r="S83" i="35"/>
  <c r="R83" i="35"/>
  <c r="O83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B83" i="35"/>
  <c r="U82" i="35"/>
  <c r="T82" i="35"/>
  <c r="S82" i="35"/>
  <c r="R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B82" i="35"/>
  <c r="U81" i="35"/>
  <c r="T81" i="35"/>
  <c r="S81" i="35"/>
  <c r="R81" i="35"/>
  <c r="O81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B81" i="35"/>
  <c r="U80" i="35"/>
  <c r="T80" i="35"/>
  <c r="S80" i="35"/>
  <c r="R80" i="35"/>
  <c r="O80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B80" i="35"/>
  <c r="U79" i="35"/>
  <c r="T79" i="35"/>
  <c r="S79" i="35"/>
  <c r="R79" i="35"/>
  <c r="O79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B79" i="35"/>
  <c r="U78" i="35"/>
  <c r="T78" i="35"/>
  <c r="S78" i="35"/>
  <c r="R78" i="35"/>
  <c r="O78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B78" i="35"/>
  <c r="U77" i="35"/>
  <c r="T77" i="35"/>
  <c r="S77" i="35"/>
  <c r="R77" i="35"/>
  <c r="O77" i="35"/>
  <c r="N77" i="35"/>
  <c r="M77" i="35"/>
  <c r="L77" i="35"/>
  <c r="K77" i="35"/>
  <c r="J77" i="35"/>
  <c r="I77" i="35"/>
  <c r="H77" i="35"/>
  <c r="G77" i="35"/>
  <c r="F77" i="35"/>
  <c r="E77" i="35"/>
  <c r="D77" i="35"/>
  <c r="C77" i="35"/>
  <c r="B77" i="35"/>
  <c r="U76" i="35"/>
  <c r="T76" i="35"/>
  <c r="S76" i="35"/>
  <c r="R76" i="35"/>
  <c r="O76" i="35"/>
  <c r="N76" i="35"/>
  <c r="M76" i="35"/>
  <c r="L76" i="35"/>
  <c r="K76" i="35"/>
  <c r="J76" i="35"/>
  <c r="I76" i="35"/>
  <c r="H76" i="35"/>
  <c r="G76" i="35"/>
  <c r="F76" i="35"/>
  <c r="E76" i="35"/>
  <c r="D76" i="35"/>
  <c r="C76" i="35"/>
  <c r="B76" i="35"/>
  <c r="U75" i="35"/>
  <c r="T75" i="35"/>
  <c r="S75" i="35"/>
  <c r="R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C75" i="35"/>
  <c r="B75" i="35"/>
  <c r="U74" i="35"/>
  <c r="T74" i="35"/>
  <c r="S74" i="35"/>
  <c r="R74" i="35"/>
  <c r="O74" i="35"/>
  <c r="N74" i="35"/>
  <c r="M74" i="35"/>
  <c r="L74" i="35"/>
  <c r="K74" i="35"/>
  <c r="J74" i="35"/>
  <c r="I74" i="35"/>
  <c r="H74" i="35"/>
  <c r="G74" i="35"/>
  <c r="F74" i="35"/>
  <c r="E74" i="35"/>
  <c r="D74" i="35"/>
  <c r="C74" i="35"/>
  <c r="B74" i="35"/>
  <c r="U73" i="35"/>
  <c r="T73" i="35"/>
  <c r="S73" i="35"/>
  <c r="R73" i="35"/>
  <c r="O73" i="35"/>
  <c r="N73" i="35"/>
  <c r="M73" i="35"/>
  <c r="L73" i="35"/>
  <c r="K73" i="35"/>
  <c r="J73" i="35"/>
  <c r="I73" i="35"/>
  <c r="H73" i="35"/>
  <c r="G73" i="35"/>
  <c r="F73" i="35"/>
  <c r="E73" i="35"/>
  <c r="D73" i="35"/>
  <c r="C73" i="35"/>
  <c r="B73" i="35"/>
  <c r="U72" i="35"/>
  <c r="T72" i="35"/>
  <c r="S72" i="35"/>
  <c r="R72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C72" i="35"/>
  <c r="B72" i="35"/>
  <c r="U71" i="35"/>
  <c r="T71" i="35"/>
  <c r="S71" i="35"/>
  <c r="R71" i="35"/>
  <c r="O71" i="35"/>
  <c r="N71" i="35"/>
  <c r="M71" i="35"/>
  <c r="L71" i="35"/>
  <c r="K71" i="35"/>
  <c r="J71" i="35"/>
  <c r="I71" i="35"/>
  <c r="H71" i="35"/>
  <c r="G71" i="35"/>
  <c r="F71" i="35"/>
  <c r="E71" i="35"/>
  <c r="D71" i="35"/>
  <c r="C71" i="35"/>
  <c r="B71" i="35"/>
  <c r="U70" i="35"/>
  <c r="T70" i="35"/>
  <c r="S70" i="35"/>
  <c r="R70" i="35"/>
  <c r="O70" i="35"/>
  <c r="N70" i="35"/>
  <c r="M70" i="35"/>
  <c r="L70" i="35"/>
  <c r="K70" i="35"/>
  <c r="J70" i="35"/>
  <c r="I70" i="35"/>
  <c r="H70" i="35"/>
  <c r="G70" i="35"/>
  <c r="F70" i="35"/>
  <c r="E70" i="35"/>
  <c r="D70" i="35"/>
  <c r="C70" i="35"/>
  <c r="B70" i="35"/>
  <c r="U69" i="35"/>
  <c r="T69" i="35"/>
  <c r="S69" i="35"/>
  <c r="R69" i="35"/>
  <c r="O69" i="35"/>
  <c r="N69" i="35"/>
  <c r="M69" i="35"/>
  <c r="L69" i="35"/>
  <c r="K69" i="35"/>
  <c r="J69" i="35"/>
  <c r="I69" i="35"/>
  <c r="H69" i="35"/>
  <c r="G69" i="35"/>
  <c r="F69" i="35"/>
  <c r="E69" i="35"/>
  <c r="D69" i="35"/>
  <c r="C69" i="35"/>
  <c r="B69" i="35"/>
  <c r="U68" i="35"/>
  <c r="T68" i="35"/>
  <c r="S68" i="35"/>
  <c r="R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C68" i="35"/>
  <c r="B68" i="35"/>
  <c r="U67" i="35"/>
  <c r="T67" i="35"/>
  <c r="S67" i="35"/>
  <c r="R67" i="35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B67" i="35"/>
  <c r="U66" i="35"/>
  <c r="T66" i="35"/>
  <c r="S66" i="35"/>
  <c r="R66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B66" i="35"/>
  <c r="U65" i="35"/>
  <c r="T65" i="35"/>
  <c r="S65" i="35"/>
  <c r="R65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B65" i="35"/>
  <c r="U64" i="35"/>
  <c r="T64" i="35"/>
  <c r="S64" i="35"/>
  <c r="R64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U63" i="35"/>
  <c r="T63" i="35"/>
  <c r="S63" i="35"/>
  <c r="R63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B63" i="35"/>
  <c r="U62" i="35"/>
  <c r="T62" i="35"/>
  <c r="S62" i="35"/>
  <c r="R62" i="35"/>
  <c r="O62" i="35"/>
  <c r="N62" i="35"/>
  <c r="M62" i="35"/>
  <c r="L62" i="35"/>
  <c r="K62" i="35"/>
  <c r="J62" i="35"/>
  <c r="I62" i="35"/>
  <c r="H62" i="35"/>
  <c r="G62" i="35"/>
  <c r="F62" i="35"/>
  <c r="E62" i="35"/>
  <c r="D62" i="35"/>
  <c r="C62" i="35"/>
  <c r="B62" i="35"/>
  <c r="U61" i="35"/>
  <c r="T61" i="35"/>
  <c r="S61" i="35"/>
  <c r="R61" i="35"/>
  <c r="O61" i="35"/>
  <c r="N61" i="35"/>
  <c r="M61" i="35"/>
  <c r="L61" i="35"/>
  <c r="K61" i="35"/>
  <c r="J61" i="35"/>
  <c r="I61" i="35"/>
  <c r="H61" i="35"/>
  <c r="G61" i="35"/>
  <c r="F61" i="35"/>
  <c r="E61" i="35"/>
  <c r="D61" i="35"/>
  <c r="C61" i="35"/>
  <c r="B61" i="35"/>
  <c r="U60" i="35"/>
  <c r="T60" i="35"/>
  <c r="S60" i="35"/>
  <c r="R60" i="35"/>
  <c r="O60" i="35"/>
  <c r="N60" i="35"/>
  <c r="M60" i="35"/>
  <c r="L60" i="35"/>
  <c r="K60" i="35"/>
  <c r="J60" i="35"/>
  <c r="I60" i="35"/>
  <c r="H60" i="35"/>
  <c r="G60" i="35"/>
  <c r="F60" i="35"/>
  <c r="E60" i="35"/>
  <c r="D60" i="35"/>
  <c r="C60" i="35"/>
  <c r="B60" i="35"/>
  <c r="U59" i="35"/>
  <c r="T59" i="35"/>
  <c r="S59" i="35"/>
  <c r="R59" i="35"/>
  <c r="O59" i="35"/>
  <c r="N59" i="35"/>
  <c r="M59" i="35"/>
  <c r="L59" i="35"/>
  <c r="K59" i="35"/>
  <c r="J59" i="35"/>
  <c r="I59" i="35"/>
  <c r="H59" i="35"/>
  <c r="G59" i="35"/>
  <c r="F59" i="35"/>
  <c r="E59" i="35"/>
  <c r="D59" i="35"/>
  <c r="C59" i="35"/>
  <c r="B59" i="35"/>
  <c r="U58" i="35"/>
  <c r="T58" i="35"/>
  <c r="S58" i="35"/>
  <c r="R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B58" i="35"/>
  <c r="U57" i="35"/>
  <c r="T57" i="35"/>
  <c r="S57" i="35"/>
  <c r="R57" i="35"/>
  <c r="O57" i="35"/>
  <c r="N57" i="35"/>
  <c r="M57" i="35"/>
  <c r="L57" i="35"/>
  <c r="K57" i="35"/>
  <c r="J57" i="35"/>
  <c r="I57" i="35"/>
  <c r="H57" i="35"/>
  <c r="G57" i="35"/>
  <c r="F57" i="35"/>
  <c r="E57" i="35"/>
  <c r="D57" i="35"/>
  <c r="C57" i="35"/>
  <c r="B57" i="35"/>
  <c r="U56" i="35"/>
  <c r="T56" i="35"/>
  <c r="S56" i="35"/>
  <c r="R56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B56" i="35"/>
  <c r="U55" i="35"/>
  <c r="T55" i="35"/>
  <c r="S55" i="35"/>
  <c r="R55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55" i="35"/>
  <c r="U54" i="35"/>
  <c r="T54" i="35"/>
  <c r="S54" i="35"/>
  <c r="R54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U53" i="35"/>
  <c r="T53" i="35"/>
  <c r="S53" i="35"/>
  <c r="R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B53" i="35"/>
  <c r="U52" i="35"/>
  <c r="T52" i="35"/>
  <c r="S52" i="35"/>
  <c r="R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B52" i="35"/>
  <c r="U51" i="35"/>
  <c r="T51" i="35"/>
  <c r="S51" i="35"/>
  <c r="R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C51" i="35"/>
  <c r="B51" i="35"/>
  <c r="U50" i="35"/>
  <c r="T50" i="35"/>
  <c r="S50" i="35"/>
  <c r="R50" i="35"/>
  <c r="O50" i="35"/>
  <c r="N50" i="35"/>
  <c r="M50" i="35"/>
  <c r="L50" i="35"/>
  <c r="K50" i="35"/>
  <c r="J50" i="35"/>
  <c r="I50" i="35"/>
  <c r="H50" i="35"/>
  <c r="G50" i="35"/>
  <c r="F50" i="35"/>
  <c r="E50" i="35"/>
  <c r="D50" i="35"/>
  <c r="C50" i="35"/>
  <c r="B50" i="35"/>
  <c r="U49" i="35"/>
  <c r="T49" i="35"/>
  <c r="S49" i="35"/>
  <c r="R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U48" i="35"/>
  <c r="T48" i="35"/>
  <c r="S48" i="35"/>
  <c r="R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U47" i="35"/>
  <c r="T47" i="35"/>
  <c r="S47" i="35"/>
  <c r="R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U46" i="35"/>
  <c r="T46" i="35"/>
  <c r="S46" i="35"/>
  <c r="R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U45" i="35"/>
  <c r="T45" i="35"/>
  <c r="S45" i="35"/>
  <c r="R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U44" i="35"/>
  <c r="T44" i="35"/>
  <c r="S44" i="35"/>
  <c r="R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B44" i="35"/>
  <c r="U43" i="35"/>
  <c r="T43" i="35"/>
  <c r="S43" i="35"/>
  <c r="R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B43" i="35"/>
  <c r="U42" i="35"/>
  <c r="T42" i="35"/>
  <c r="S42" i="35"/>
  <c r="R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B42" i="35"/>
  <c r="U41" i="35"/>
  <c r="T41" i="35"/>
  <c r="S41" i="35"/>
  <c r="R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U40" i="35"/>
  <c r="T40" i="35"/>
  <c r="S40" i="35"/>
  <c r="R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U39" i="35"/>
  <c r="T39" i="35"/>
  <c r="S39" i="35"/>
  <c r="R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U38" i="35"/>
  <c r="T38" i="35"/>
  <c r="S38" i="35"/>
  <c r="R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U37" i="35"/>
  <c r="T37" i="35"/>
  <c r="S37" i="35"/>
  <c r="R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U36" i="35"/>
  <c r="T36" i="35"/>
  <c r="S36" i="35"/>
  <c r="R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U35" i="35"/>
  <c r="T35" i="35"/>
  <c r="S35" i="35"/>
  <c r="R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U34" i="35"/>
  <c r="T34" i="35"/>
  <c r="S34" i="35"/>
  <c r="R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U33" i="35"/>
  <c r="T33" i="35"/>
  <c r="S33" i="35"/>
  <c r="R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B33" i="35"/>
  <c r="U32" i="35"/>
  <c r="T32" i="35"/>
  <c r="S32" i="35"/>
  <c r="R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B32" i="35"/>
  <c r="U31" i="35"/>
  <c r="T31" i="35"/>
  <c r="S31" i="35"/>
  <c r="R31" i="35"/>
  <c r="U30" i="35"/>
  <c r="T30" i="35"/>
  <c r="S30" i="35"/>
  <c r="R30" i="35"/>
  <c r="U29" i="35"/>
  <c r="T29" i="35"/>
  <c r="S29" i="35"/>
  <c r="R29" i="35"/>
  <c r="G22" i="35"/>
  <c r="F22" i="35"/>
  <c r="E22" i="35"/>
  <c r="D22" i="35"/>
  <c r="F21" i="35"/>
  <c r="E21" i="35"/>
  <c r="D21" i="35"/>
  <c r="F20" i="35"/>
  <c r="E20" i="35"/>
  <c r="D20" i="35"/>
  <c r="F19" i="35"/>
  <c r="E19" i="35"/>
  <c r="D19" i="35"/>
  <c r="E18" i="35"/>
  <c r="D18" i="35"/>
  <c r="E17" i="35"/>
  <c r="D17" i="35"/>
  <c r="E16" i="35"/>
  <c r="D16" i="35"/>
  <c r="E15" i="35"/>
  <c r="D15" i="35"/>
  <c r="F14" i="35"/>
  <c r="E14" i="35"/>
  <c r="D14" i="35"/>
  <c r="F13" i="35"/>
  <c r="E13" i="35"/>
  <c r="D13" i="35"/>
  <c r="F12" i="35"/>
  <c r="E12" i="35"/>
  <c r="D12" i="35"/>
  <c r="G11" i="35"/>
  <c r="F11" i="35"/>
  <c r="E11" i="35"/>
  <c r="D11" i="35"/>
  <c r="G10" i="35"/>
  <c r="F10" i="35"/>
  <c r="E10" i="35"/>
  <c r="D10" i="35"/>
  <c r="F9" i="35"/>
  <c r="E9" i="35"/>
  <c r="D9" i="35"/>
  <c r="D8" i="35"/>
  <c r="D7" i="35"/>
  <c r="F6" i="35"/>
  <c r="E6" i="35"/>
  <c r="D6" i="35"/>
  <c r="F5" i="35"/>
  <c r="E5" i="35"/>
  <c r="D5" i="35"/>
  <c r="F4" i="35"/>
  <c r="E4" i="35"/>
  <c r="D4" i="35"/>
  <c r="U94" i="26"/>
  <c r="T94" i="26"/>
  <c r="U93" i="26"/>
  <c r="T93" i="26"/>
  <c r="U92" i="26"/>
  <c r="T92" i="26"/>
  <c r="U91" i="26"/>
  <c r="T91" i="26"/>
  <c r="U90" i="26"/>
  <c r="T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U89" i="26"/>
  <c r="T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U88" i="26"/>
  <c r="T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U87" i="26"/>
  <c r="T87" i="26"/>
  <c r="S87" i="26"/>
  <c r="R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U86" i="26"/>
  <c r="T86" i="26"/>
  <c r="S86" i="26"/>
  <c r="R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U85" i="26"/>
  <c r="T85" i="26"/>
  <c r="S85" i="26"/>
  <c r="R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U84" i="26"/>
  <c r="T84" i="26"/>
  <c r="S84" i="26"/>
  <c r="R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U83" i="26"/>
  <c r="T83" i="26"/>
  <c r="S83" i="26"/>
  <c r="R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U82" i="26"/>
  <c r="T82" i="26"/>
  <c r="S82" i="26"/>
  <c r="R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U81" i="26"/>
  <c r="T81" i="26"/>
  <c r="S81" i="26"/>
  <c r="R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U80" i="26"/>
  <c r="T80" i="26"/>
  <c r="S80" i="26"/>
  <c r="R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U79" i="26"/>
  <c r="T79" i="26"/>
  <c r="S79" i="26"/>
  <c r="R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U78" i="26"/>
  <c r="T78" i="26"/>
  <c r="S78" i="26"/>
  <c r="R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U77" i="26"/>
  <c r="T77" i="26"/>
  <c r="S77" i="26"/>
  <c r="R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U76" i="26"/>
  <c r="T76" i="26"/>
  <c r="S76" i="26"/>
  <c r="R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U75" i="26"/>
  <c r="T75" i="26"/>
  <c r="S75" i="26"/>
  <c r="R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U74" i="26"/>
  <c r="T74" i="26"/>
  <c r="S74" i="26"/>
  <c r="R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U73" i="26"/>
  <c r="T73" i="26"/>
  <c r="S73" i="26"/>
  <c r="R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U72" i="26"/>
  <c r="T72" i="26"/>
  <c r="S72" i="26"/>
  <c r="R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U71" i="26"/>
  <c r="T71" i="26"/>
  <c r="S71" i="26"/>
  <c r="R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U70" i="26"/>
  <c r="T70" i="26"/>
  <c r="S70" i="26"/>
  <c r="R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U69" i="26"/>
  <c r="T69" i="26"/>
  <c r="S69" i="26"/>
  <c r="R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U68" i="26"/>
  <c r="T68" i="26"/>
  <c r="S68" i="26"/>
  <c r="R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U67" i="26"/>
  <c r="T67" i="26"/>
  <c r="S67" i="26"/>
  <c r="R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U66" i="26"/>
  <c r="T66" i="26"/>
  <c r="S66" i="26"/>
  <c r="R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U65" i="26"/>
  <c r="T65" i="26"/>
  <c r="S65" i="26"/>
  <c r="R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U64" i="26"/>
  <c r="T64" i="26"/>
  <c r="S64" i="26"/>
  <c r="R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U63" i="26"/>
  <c r="T63" i="26"/>
  <c r="S63" i="26"/>
  <c r="R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U62" i="26"/>
  <c r="T62" i="26"/>
  <c r="S62" i="26"/>
  <c r="R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U61" i="26"/>
  <c r="T61" i="26"/>
  <c r="S61" i="26"/>
  <c r="R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U60" i="26"/>
  <c r="T60" i="26"/>
  <c r="S60" i="26"/>
  <c r="R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U59" i="26"/>
  <c r="T59" i="26"/>
  <c r="S59" i="26"/>
  <c r="R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U58" i="26"/>
  <c r="T58" i="26"/>
  <c r="S58" i="26"/>
  <c r="R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U57" i="26"/>
  <c r="T57" i="26"/>
  <c r="S57" i="26"/>
  <c r="R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U56" i="26"/>
  <c r="T56" i="26"/>
  <c r="S56" i="26"/>
  <c r="R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U55" i="26"/>
  <c r="T55" i="26"/>
  <c r="S55" i="26"/>
  <c r="R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U54" i="26"/>
  <c r="T54" i="26"/>
  <c r="S54" i="26"/>
  <c r="R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U53" i="26"/>
  <c r="T53" i="26"/>
  <c r="S53" i="26"/>
  <c r="R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U52" i="26"/>
  <c r="T52" i="26"/>
  <c r="S52" i="26"/>
  <c r="R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U51" i="26"/>
  <c r="T51" i="26"/>
  <c r="S51" i="26"/>
  <c r="R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U50" i="26"/>
  <c r="T50" i="26"/>
  <c r="S50" i="26"/>
  <c r="R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U49" i="26"/>
  <c r="T49" i="26"/>
  <c r="S49" i="26"/>
  <c r="R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U48" i="26"/>
  <c r="T48" i="26"/>
  <c r="S48" i="26"/>
  <c r="R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U47" i="26"/>
  <c r="T47" i="26"/>
  <c r="S47" i="26"/>
  <c r="R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U46" i="26"/>
  <c r="T46" i="26"/>
  <c r="S46" i="26"/>
  <c r="R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U45" i="26"/>
  <c r="T45" i="26"/>
  <c r="S45" i="26"/>
  <c r="R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U44" i="26"/>
  <c r="T44" i="26"/>
  <c r="S44" i="26"/>
  <c r="R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U43" i="26"/>
  <c r="T43" i="26"/>
  <c r="S43" i="26"/>
  <c r="R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U42" i="26"/>
  <c r="T42" i="26"/>
  <c r="S42" i="26"/>
  <c r="R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U41" i="26"/>
  <c r="T41" i="26"/>
  <c r="S41" i="26"/>
  <c r="R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U40" i="26"/>
  <c r="T40" i="26"/>
  <c r="S40" i="26"/>
  <c r="R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U39" i="26"/>
  <c r="T39" i="26"/>
  <c r="S39" i="26"/>
  <c r="R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U38" i="26"/>
  <c r="T38" i="26"/>
  <c r="S38" i="26"/>
  <c r="R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U37" i="26"/>
  <c r="T37" i="26"/>
  <c r="S37" i="26"/>
  <c r="R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U36" i="26"/>
  <c r="T36" i="26"/>
  <c r="S36" i="26"/>
  <c r="R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U35" i="26"/>
  <c r="T35" i="26"/>
  <c r="S35" i="26"/>
  <c r="R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U34" i="26"/>
  <c r="T34" i="26"/>
  <c r="S34" i="26"/>
  <c r="R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U33" i="26"/>
  <c r="T33" i="26"/>
  <c r="S33" i="26"/>
  <c r="R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U32" i="26"/>
  <c r="T32" i="26"/>
  <c r="S32" i="26"/>
  <c r="R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U31" i="26"/>
  <c r="T31" i="26"/>
  <c r="S31" i="26"/>
  <c r="R31" i="26"/>
  <c r="U30" i="26"/>
  <c r="T30" i="26"/>
  <c r="S30" i="26"/>
  <c r="R30" i="26"/>
  <c r="U29" i="26"/>
  <c r="T29" i="26"/>
  <c r="S29" i="26"/>
  <c r="R29" i="26"/>
  <c r="G22" i="26"/>
  <c r="F22" i="26"/>
  <c r="E22" i="26"/>
  <c r="D22" i="26"/>
  <c r="F21" i="26"/>
  <c r="E21" i="26"/>
  <c r="D21" i="26"/>
  <c r="F20" i="26"/>
  <c r="E20" i="26"/>
  <c r="D20" i="26"/>
  <c r="F19" i="26"/>
  <c r="E19" i="26"/>
  <c r="D19" i="26"/>
  <c r="E18" i="26"/>
  <c r="D18" i="26"/>
  <c r="E17" i="26"/>
  <c r="D17" i="26"/>
  <c r="E16" i="26"/>
  <c r="D16" i="26"/>
  <c r="E15" i="26"/>
  <c r="D15" i="26"/>
  <c r="F14" i="26"/>
  <c r="E14" i="26"/>
  <c r="D14" i="26"/>
  <c r="F13" i="26"/>
  <c r="E13" i="26"/>
  <c r="D13" i="26"/>
  <c r="F12" i="26"/>
  <c r="E12" i="26"/>
  <c r="D12" i="26"/>
  <c r="G11" i="26"/>
  <c r="F11" i="26"/>
  <c r="E11" i="26"/>
  <c r="D11" i="26"/>
  <c r="G10" i="26"/>
  <c r="F10" i="26"/>
  <c r="E10" i="26"/>
  <c r="D10" i="26"/>
  <c r="F9" i="26"/>
  <c r="E9" i="26"/>
  <c r="D9" i="26"/>
  <c r="D8" i="26"/>
  <c r="D7" i="26"/>
  <c r="F6" i="26"/>
  <c r="E6" i="26"/>
  <c r="D6" i="26"/>
  <c r="F5" i="26"/>
  <c r="E5" i="26"/>
  <c r="D5" i="26"/>
  <c r="F4" i="26"/>
  <c r="E4" i="26"/>
  <c r="D4" i="26"/>
  <c r="AM2" i="7"/>
  <c r="AL2" i="7"/>
  <c r="AK2" i="7"/>
  <c r="AJ2" i="7"/>
  <c r="AI2" i="7"/>
  <c r="AH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F2" i="7"/>
  <c r="E2" i="7"/>
  <c r="C2" i="7"/>
  <c r="A2" i="7"/>
  <c r="B36" i="6"/>
  <c r="O3" i="4"/>
  <c r="N3" i="4"/>
  <c r="M3" i="4"/>
  <c r="L3" i="4"/>
  <c r="K3" i="4"/>
  <c r="J3" i="4"/>
  <c r="I3" i="4"/>
  <c r="H3" i="4"/>
  <c r="G3" i="4"/>
  <c r="F3" i="4"/>
  <c r="E3" i="4"/>
  <c r="D3" i="4"/>
  <c r="C3" i="4"/>
  <c r="G21" i="35"/>
  <c r="G20" i="35"/>
  <c r="S21" i="1"/>
  <c r="I21" i="1"/>
  <c r="D21" i="1"/>
  <c r="S17" i="1"/>
  <c r="I17" i="1"/>
  <c r="D17" i="1"/>
  <c r="S14" i="1"/>
  <c r="I14" i="1"/>
  <c r="D14" i="1"/>
  <c r="S13" i="1"/>
  <c r="I13" i="1"/>
  <c r="D13" i="1"/>
  <c r="S12" i="1"/>
  <c r="I12" i="1"/>
  <c r="D12" i="1"/>
  <c r="S11" i="1"/>
  <c r="I11" i="1"/>
  <c r="D11" i="1"/>
  <c r="S10" i="1"/>
  <c r="I10" i="1"/>
  <c r="D10" i="1"/>
  <c r="S9" i="1"/>
  <c r="I9" i="1"/>
  <c r="D9" i="1"/>
  <c r="S8" i="1"/>
  <c r="I8" i="1"/>
  <c r="D8" i="1"/>
  <c r="S22" i="1" l="1"/>
  <c r="S24" i="1" s="1"/>
  <c r="I22" i="1"/>
  <c r="I24" i="1" s="1"/>
  <c r="D22" i="1"/>
  <c r="D24" i="1" s="1"/>
  <c r="D25" i="1" s="1"/>
  <c r="G20" i="26"/>
  <c r="G21" i="26"/>
  <c r="N25" i="1"/>
  <c r="N26" i="1" s="1"/>
  <c r="S25" i="1" l="1"/>
  <c r="S26" i="1" s="1"/>
  <c r="I25" i="1"/>
  <c r="I26" i="1" s="1"/>
  <c r="D26" i="1"/>
  <c r="B28" i="1" l="1"/>
  <c r="B29" i="1" s="1"/>
  <c r="B31" i="1" l="1"/>
  <c r="AP2" i="7" s="1"/>
  <c r="B32" i="1" l="1"/>
  <c r="AQ2" i="7" s="1"/>
  <c r="AN2" i="7"/>
  <c r="B30" i="1"/>
  <c r="AO2" i="7" s="1"/>
</calcChain>
</file>

<file path=xl/sharedStrings.xml><?xml version="1.0" encoding="utf-8"?>
<sst xmlns="http://schemas.openxmlformats.org/spreadsheetml/2006/main" count="502" uniqueCount="172">
  <si>
    <t>Nachlässe</t>
  </si>
  <si>
    <t>V-Tarif</t>
  </si>
  <si>
    <t>Maklertarif Unfall</t>
  </si>
  <si>
    <t>Maklertarif Top &amp; PD</t>
  </si>
  <si>
    <t>Nachlass</t>
  </si>
  <si>
    <t>Gefahrengruppe A, B, K für Einzelunfall</t>
  </si>
  <si>
    <t>Gefahrengruppe Senioren für Einzelunfall</t>
  </si>
  <si>
    <t>Baustein CuraPlus</t>
  </si>
  <si>
    <t>BS UIVGT</t>
  </si>
  <si>
    <t>URP</t>
  </si>
  <si>
    <t>ohne Integralfranchise</t>
  </si>
  <si>
    <t>mit Integralfranchise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</si>
  <si>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</si>
  <si>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</si>
  <si>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</si>
  <si>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</si>
  <si>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</si>
  <si>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</si>
  <si>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</si>
  <si>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</si>
  <si>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600 Progression</t>
  </si>
  <si>
    <t>Unfalltod</t>
  </si>
  <si>
    <t>KHTG</t>
  </si>
  <si>
    <t>TG Vsu</t>
  </si>
  <si>
    <t>UIR Vsu</t>
  </si>
  <si>
    <t>URP Vsu</t>
  </si>
  <si>
    <t>TG ab 8. Tag</t>
  </si>
  <si>
    <t>TG ab 15. Tag</t>
  </si>
  <si>
    <t>TG ab 29. Tag</t>
  </si>
  <si>
    <t>TG ab 43. Tag</t>
  </si>
  <si>
    <t>UIR/UIR 67</t>
  </si>
  <si>
    <t>BS UIR/UIR 67</t>
  </si>
  <si>
    <t>nur Einzelunfall</t>
  </si>
  <si>
    <t>nur URP</t>
  </si>
  <si>
    <t>Einzelunfall &amp; URP</t>
  </si>
  <si>
    <t>Zuschlag Produktlinie</t>
  </si>
  <si>
    <t>mit Passivdynamik</t>
  </si>
  <si>
    <t>ohne Passivdynamik</t>
  </si>
  <si>
    <t>URP lebenslang</t>
  </si>
  <si>
    <t>Beitragssätze aus Datei "Beiträge_Unfallrente_Plus_Stand_130930_send.xls"</t>
  </si>
  <si>
    <t>URP 60</t>
  </si>
  <si>
    <t>A</t>
  </si>
  <si>
    <t>B</t>
  </si>
  <si>
    <t>Alter</t>
  </si>
  <si>
    <t>VP1</t>
  </si>
  <si>
    <t>jährlich</t>
  </si>
  <si>
    <t>halbjährlich</t>
  </si>
  <si>
    <t>vierteljährlich</t>
  </si>
  <si>
    <t>monatlich</t>
  </si>
  <si>
    <t>SHU-Quote</t>
  </si>
  <si>
    <t>BS UT</t>
  </si>
  <si>
    <t>BS UKTG</t>
  </si>
  <si>
    <t>BS GG</t>
  </si>
  <si>
    <t>BS Tagegeld</t>
  </si>
  <si>
    <t>TG ab</t>
  </si>
  <si>
    <t>TG spez</t>
  </si>
  <si>
    <t>BS TG spez</t>
  </si>
  <si>
    <t>UT-Summe</t>
  </si>
  <si>
    <t>GG</t>
  </si>
  <si>
    <t>BS KOP</t>
  </si>
  <si>
    <t>BK</t>
  </si>
  <si>
    <t>BS BK</t>
  </si>
  <si>
    <t>UIR</t>
  </si>
  <si>
    <t>Laufzeit</t>
  </si>
  <si>
    <t>BS CuraPlus</t>
  </si>
  <si>
    <t>Gefahrengruppen</t>
  </si>
  <si>
    <t>Unfallkalkulation: Senioren</t>
  </si>
  <si>
    <t>Basis</t>
  </si>
  <si>
    <t>Progression</t>
  </si>
  <si>
    <t>Todesfallsumme</t>
  </si>
  <si>
    <t>Genesungsgeld</t>
  </si>
  <si>
    <t>Bruttobeitrag</t>
  </si>
  <si>
    <t>Deckungsumfang</t>
  </si>
  <si>
    <t>Invaliditätsrente</t>
  </si>
  <si>
    <t>Kinder-Rente</t>
  </si>
  <si>
    <t>UnfallRente Plus</t>
  </si>
  <si>
    <t>UKTG</t>
  </si>
  <si>
    <t>Tagegeld</t>
  </si>
  <si>
    <t>Tagegeld spezial</t>
  </si>
  <si>
    <t>KOP</t>
  </si>
  <si>
    <t>Bergungskosten</t>
  </si>
  <si>
    <t>CuraPlus</t>
  </si>
  <si>
    <t>DN</t>
  </si>
  <si>
    <t>ab 8. Tag</t>
  </si>
  <si>
    <t>ab 15. Tag</t>
  </si>
  <si>
    <t>ab 29. Tag</t>
  </si>
  <si>
    <t>ab 43. Tag</t>
  </si>
  <si>
    <t>nein</t>
  </si>
  <si>
    <t>Versicherungssteuer</t>
  </si>
  <si>
    <t>Faktoren Zahlweise</t>
  </si>
  <si>
    <t>Integralfranchise</t>
  </si>
  <si>
    <t>S</t>
  </si>
  <si>
    <t>Spalte 7</t>
  </si>
  <si>
    <t>siehe Tarifgruppe S</t>
  </si>
  <si>
    <t>Spalte 1</t>
  </si>
  <si>
    <t>Spalte 2</t>
  </si>
  <si>
    <t>Spalte 3</t>
  </si>
  <si>
    <t>Spalte 4</t>
  </si>
  <si>
    <t>Spalte 5</t>
  </si>
  <si>
    <t>Spalte 6</t>
  </si>
  <si>
    <t>Produktlinie</t>
  </si>
  <si>
    <t>VP2</t>
  </si>
  <si>
    <t>abzgl. SHU-Quote</t>
  </si>
  <si>
    <t>abzgl. DN</t>
  </si>
  <si>
    <t>Mappingzeile für Makro "BS_Invalidität"</t>
  </si>
  <si>
    <t>350 Progression</t>
  </si>
  <si>
    <t>Nettobeitrag</t>
  </si>
  <si>
    <t>1/2-jährl.</t>
  </si>
  <si>
    <t>1/4-jährl.</t>
  </si>
  <si>
    <t>monatl.</t>
  </si>
  <si>
    <t>Tagegeld Spezial TGsp</t>
  </si>
  <si>
    <t>Leistungsarten Erwachsene Kinder</t>
  </si>
  <si>
    <t>Bergungskosten BK bis 10.000 beitragsfrei</t>
  </si>
  <si>
    <t>K</t>
  </si>
  <si>
    <t xml:space="preserve">je 1.000 </t>
  </si>
  <si>
    <t>-</t>
  </si>
  <si>
    <t>mit verbesserter Gliedertaxe für Ärzte UIVGT</t>
  </si>
  <si>
    <t>mit verbesserter Gliedertaxe für Ärzte mit UIVGP 350%</t>
  </si>
  <si>
    <t>Invaliditätsrente 0 – 59 Jahre UIR 65</t>
  </si>
  <si>
    <t xml:space="preserve">je 10 </t>
  </si>
  <si>
    <t>Invaliditätsrente 0 – 59 Jahre UIR (ein Leben lang)</t>
  </si>
  <si>
    <t>Gliedertaxe Ärzte</t>
  </si>
  <si>
    <t>ohne Progression</t>
  </si>
  <si>
    <t>je 1</t>
  </si>
  <si>
    <t>Unfallkrankenhaustagegeld UKT</t>
  </si>
  <si>
    <t>Tod UT</t>
  </si>
  <si>
    <t xml:space="preserve">Genesungsgeld GG </t>
  </si>
  <si>
    <t>je 5.000</t>
  </si>
  <si>
    <t>Kosmetische Operationen KOP</t>
  </si>
  <si>
    <t>ohne</t>
  </si>
  <si>
    <t>BS</t>
  </si>
  <si>
    <t>Entschädigungsgrenzen</t>
  </si>
  <si>
    <t>EG_Tagegeld</t>
  </si>
  <si>
    <t>Gefahrengruppe</t>
  </si>
  <si>
    <t>VP3</t>
  </si>
  <si>
    <t>VP4</t>
  </si>
  <si>
    <t>Gesamtbeitrag (netto)</t>
  </si>
  <si>
    <t>jährlich (brutto)</t>
  </si>
  <si>
    <t>halbjährlich (brutto)</t>
  </si>
  <si>
    <t>vierteljährlich (brutto)</t>
  </si>
  <si>
    <t>monatlich (brutto)</t>
  </si>
  <si>
    <t>Invalidität</t>
  </si>
  <si>
    <t>verb. GT Ärzte</t>
  </si>
  <si>
    <t>Alter zum V-Beginn</t>
  </si>
  <si>
    <t>UI/UIP Vsu</t>
  </si>
  <si>
    <t>BS UI/UIP</t>
  </si>
  <si>
    <t>UIVGT/UIVGP</t>
  </si>
  <si>
    <t>UIVGT/UIVGP Vsu</t>
  </si>
  <si>
    <t>Raucher</t>
  </si>
  <si>
    <t>Raucherzuschlag</t>
  </si>
  <si>
    <t>Kinderzusatzschutz</t>
  </si>
  <si>
    <t>Körpermodul</t>
  </si>
  <si>
    <t>B1</t>
  </si>
  <si>
    <t>B2</t>
  </si>
  <si>
    <t>B3</t>
  </si>
  <si>
    <t>B4</t>
  </si>
  <si>
    <t>URP 67 K</t>
  </si>
  <si>
    <t>Zuschlag
Plus</t>
  </si>
  <si>
    <t>Zuschlag
Premium</t>
  </si>
  <si>
    <t>Zuschlag Premium &amp; KöMo</t>
  </si>
  <si>
    <t>Plus</t>
  </si>
  <si>
    <t>Premium</t>
  </si>
  <si>
    <t>Risikozuschlag URP</t>
  </si>
  <si>
    <t>Kindermodul</t>
  </si>
  <si>
    <t>Beitrag Kindermodul</t>
  </si>
  <si>
    <t>BS URP</t>
  </si>
  <si>
    <t>V-Jahr</t>
  </si>
  <si>
    <t>V-Beginn</t>
  </si>
  <si>
    <t>Alter Vbeginn</t>
  </si>
  <si>
    <t>Dynamik</t>
  </si>
  <si>
    <t>Invalidität 600</t>
  </si>
  <si>
    <t>Invalidität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</si>
</sst>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0.000"/>
    <numFmt numFmtId="167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0" xfId="0" applyNumberFormat="1"/>
    <xf numFmtId="9" fontId="0" fillId="0" borderId="0" xfId="0" applyNumberFormat="1"/>
    <xf numFmtId="3" fontId="0" fillId="0" borderId="0" xfId="0" applyNumberFormat="1"/>
    <xf numFmtId="0" fontId="4" fillId="2" borderId="2" xfId="0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Fill="1" applyBorder="1"/>
    <xf numFmtId="9" fontId="0" fillId="0" borderId="0" xfId="1" applyFont="1"/>
    <xf numFmtId="2" fontId="0" fillId="0" borderId="0" xfId="0" applyNumberFormat="1"/>
    <xf numFmtId="0" fontId="0" fillId="3" borderId="2" xfId="0" applyFill="1" applyBorder="1"/>
    <xf numFmtId="0" fontId="5" fillId="0" borderId="0" xfId="0" applyFont="1"/>
    <xf numFmtId="2" fontId="0" fillId="0" borderId="1" xfId="0" applyNumberFormat="1" applyBorder="1"/>
    <xf numFmtId="4" fontId="0" fillId="0" borderId="3" xfId="0" applyNumberFormat="1" applyBorder="1"/>
    <xf numFmtId="0" fontId="6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4" fillId="0" borderId="1" xfId="0" applyFont="1" applyBorder="1" applyAlignment="1"/>
    <xf numFmtId="2" fontId="0" fillId="0" borderId="1" xfId="0" applyNumberFormat="1" applyFill="1" applyBorder="1" applyAlignment="1"/>
    <xf numFmtId="0" fontId="0" fillId="0" borderId="0" xfId="0" applyFill="1"/>
    <xf numFmtId="0" fontId="4" fillId="0" borderId="0" xfId="0" applyFont="1"/>
    <xf numFmtId="4" fontId="0" fillId="0" borderId="4" xfId="0" applyNumberFormat="1" applyBorder="1"/>
    <xf numFmtId="0" fontId="0" fillId="0" borderId="1" xfId="0" applyFill="1" applyBorder="1"/>
    <xf numFmtId="0" fontId="0" fillId="0" borderId="5" xfId="0" applyBorder="1"/>
    <xf numFmtId="0" fontId="4" fillId="2" borderId="1" xfId="0" applyFont="1" applyFill="1" applyBorder="1" applyAlignment="1">
      <alignment wrapText="1"/>
    </xf>
    <xf numFmtId="0" fontId="0" fillId="4" borderId="7" xfId="0" applyFill="1" applyBorder="1" applyAlignment="1" applyProtection="1">
      <alignment horizontal="center"/>
      <protection locked="0"/>
    </xf>
    <xf numFmtId="3" fontId="0" fillId="5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/>
    <xf numFmtId="0" fontId="8" fillId="0" borderId="0" xfId="0" applyFont="1"/>
    <xf numFmtId="4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8" xfId="0" applyNumberFormat="1" applyBorder="1"/>
    <xf numFmtId="0" fontId="0" fillId="0" borderId="5" xfId="0" applyFill="1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Fill="1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4" borderId="6" xfId="0" applyFont="1" applyFill="1" applyBorder="1" applyProtection="1"/>
    <xf numFmtId="0" fontId="0" fillId="0" borderId="6" xfId="0" applyFill="1" applyBorder="1" applyAlignment="1" applyProtection="1">
      <alignment vertical="center"/>
    </xf>
    <xf numFmtId="4" fontId="0" fillId="0" borderId="6" xfId="0" applyNumberFormat="1" applyFill="1" applyBorder="1" applyProtection="1"/>
    <xf numFmtId="4" fontId="0" fillId="0" borderId="3" xfId="0" applyNumberFormat="1" applyBorder="1" applyProtection="1"/>
    <xf numFmtId="0" fontId="4" fillId="4" borderId="7" xfId="0" applyFont="1" applyFill="1" applyBorder="1" applyProtection="1"/>
    <xf numFmtId="0" fontId="0" fillId="0" borderId="7" xfId="0" applyFill="1" applyBorder="1" applyAlignment="1" applyProtection="1">
      <alignment vertical="center"/>
    </xf>
    <xf numFmtId="4" fontId="0" fillId="0" borderId="7" xfId="0" applyNumberFormat="1" applyFill="1" applyBorder="1" applyProtection="1"/>
    <xf numFmtId="4" fontId="0" fillId="5" borderId="7" xfId="0" applyNumberFormat="1" applyFill="1" applyBorder="1" applyAlignment="1" applyProtection="1">
      <alignment vertical="center"/>
    </xf>
    <xf numFmtId="4" fontId="0" fillId="5" borderId="7" xfId="0" applyNumberFormat="1" applyFill="1" applyBorder="1" applyProtection="1"/>
    <xf numFmtId="0" fontId="4" fillId="3" borderId="11" xfId="0" applyFont="1" applyFill="1" applyBorder="1" applyProtection="1"/>
    <xf numFmtId="4" fontId="0" fillId="3" borderId="6" xfId="0" applyNumberFormat="1" applyFill="1" applyBorder="1" applyAlignment="1" applyProtection="1">
      <alignment vertical="center"/>
    </xf>
    <xf numFmtId="4" fontId="0" fillId="3" borderId="12" xfId="0" applyNumberFormat="1" applyFill="1" applyBorder="1" applyProtection="1"/>
    <xf numFmtId="0" fontId="4" fillId="3" borderId="7" xfId="0" applyFont="1" applyFill="1" applyBorder="1" applyProtection="1"/>
    <xf numFmtId="4" fontId="0" fillId="3" borderId="7" xfId="0" applyNumberFormat="1" applyFill="1" applyBorder="1" applyAlignment="1" applyProtection="1">
      <alignment vertical="center"/>
    </xf>
    <xf numFmtId="0" fontId="0" fillId="0" borderId="0" xfId="0" applyFill="1" applyProtection="1"/>
    <xf numFmtId="9" fontId="0" fillId="0" borderId="0" xfId="0" applyNumberFormat="1" applyFill="1" applyProtection="1"/>
    <xf numFmtId="4" fontId="0" fillId="0" borderId="0" xfId="0" applyNumberFormat="1" applyProtection="1"/>
    <xf numFmtId="0" fontId="0" fillId="0" borderId="1" xfId="0" applyFill="1" applyBorder="1" applyProtection="1"/>
    <xf numFmtId="4" fontId="7" fillId="0" borderId="1" xfId="0" applyNumberFormat="1" applyFont="1" applyBorder="1" applyProtection="1"/>
    <xf numFmtId="0" fontId="7" fillId="0" borderId="1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0" fontId="0" fillId="0" borderId="14" xfId="0" applyBorder="1" applyProtection="1"/>
    <xf numFmtId="0" fontId="0" fillId="0" borderId="8" xfId="0" applyBorder="1" applyProtection="1"/>
    <xf numFmtId="0" fontId="0" fillId="0" borderId="9" xfId="0" applyBorder="1" applyProtection="1"/>
    <xf numFmtId="4" fontId="0" fillId="0" borderId="4" xfId="0" applyNumberFormat="1" applyBorder="1" applyProtection="1"/>
    <xf numFmtId="0" fontId="4" fillId="3" borderId="11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9" fontId="1" fillId="0" borderId="0" xfId="1"/>
    <xf numFmtId="167" fontId="0" fillId="0" borderId="0" xfId="0" applyNumberFormat="1"/>
    <xf numFmtId="4" fontId="4" fillId="0" borderId="15" xfId="0" applyNumberFormat="1" applyFont="1" applyBorder="1" applyProtection="1"/>
    <xf numFmtId="0" fontId="4" fillId="3" borderId="0" xfId="0" applyFont="1" applyFill="1" applyProtection="1"/>
    <xf numFmtId="0" fontId="0" fillId="3" borderId="0" xfId="0" applyFill="1" applyBorder="1" applyAlignment="1" applyProtection="1">
      <alignment horizontal="center"/>
      <protection locked="0"/>
    </xf>
    <xf numFmtId="4" fontId="4" fillId="3" borderId="0" xfId="0" applyNumberFormat="1" applyFont="1" applyFill="1" applyBorder="1" applyProtection="1"/>
    <xf numFmtId="0" fontId="4" fillId="3" borderId="6" xfId="0" applyFont="1" applyFill="1" applyBorder="1" applyProtection="1"/>
    <xf numFmtId="4" fontId="0" fillId="3" borderId="6" xfId="0" applyNumberFormat="1" applyFill="1" applyBorder="1" applyProtection="1"/>
    <xf numFmtId="0" fontId="4" fillId="6" borderId="7" xfId="0" applyFont="1" applyFill="1" applyBorder="1" applyProtection="1"/>
    <xf numFmtId="3" fontId="0" fillId="6" borderId="7" xfId="0" applyNumberFormat="1" applyFill="1" applyBorder="1" applyAlignment="1" applyProtection="1">
      <alignment horizontal="center"/>
      <protection locked="0"/>
    </xf>
    <xf numFmtId="4" fontId="0" fillId="6" borderId="7" xfId="0" applyNumberFormat="1" applyFill="1" applyBorder="1" applyAlignment="1" applyProtection="1">
      <alignment vertical="center"/>
    </xf>
    <xf numFmtId="4" fontId="0" fillId="6" borderId="7" xfId="0" applyNumberFormat="1" applyFill="1" applyBorder="1" applyProtection="1"/>
    <xf numFmtId="0" fontId="0" fillId="0" borderId="0" xfId="0" applyFill="1" applyBorder="1"/>
    <xf numFmtId="9" fontId="0" fillId="0" borderId="1" xfId="1" applyFont="1" applyFill="1" applyBorder="1" applyProtection="1">
      <protection locked="0"/>
    </xf>
    <xf numFmtId="0" fontId="4" fillId="2" borderId="1" xfId="0" applyFont="1" applyFill="1" applyBorder="1"/>
    <xf numFmtId="9" fontId="0" fillId="0" borderId="1" xfId="1" applyFont="1" applyBorder="1"/>
    <xf numFmtId="0" fontId="0" fillId="0" borderId="16" xfId="0" applyBorder="1"/>
    <xf numFmtId="0" fontId="4" fillId="2" borderId="14" xfId="0" applyNumberFormat="1" applyFont="1" applyFill="1" applyBorder="1"/>
    <xf numFmtId="0" fontId="0" fillId="0" borderId="17" xfId="0" applyBorder="1"/>
    <xf numFmtId="0" fontId="0" fillId="0" borderId="18" xfId="0" applyBorder="1"/>
    <xf numFmtId="0" fontId="4" fillId="2" borderId="8" xfId="0" applyNumberFormat="1" applyFont="1" applyFill="1" applyBorder="1"/>
    <xf numFmtId="9" fontId="0" fillId="0" borderId="3" xfId="1" applyFont="1" applyBorder="1"/>
    <xf numFmtId="0" fontId="0" fillId="0" borderId="19" xfId="0" applyBorder="1"/>
    <xf numFmtId="0" fontId="4" fillId="2" borderId="9" xfId="0" applyNumberFormat="1" applyFont="1" applyFill="1" applyBorder="1"/>
    <xf numFmtId="10" fontId="0" fillId="0" borderId="10" xfId="1" applyNumberFormat="1" applyFont="1" applyBorder="1"/>
    <xf numFmtId="165" fontId="0" fillId="0" borderId="20" xfId="1" applyNumberFormat="1" applyFont="1" applyBorder="1"/>
    <xf numFmtId="4" fontId="4" fillId="0" borderId="0" xfId="0" applyNumberFormat="1" applyFont="1" applyProtection="1"/>
    <xf numFmtId="0" fontId="9" fillId="0" borderId="0" xfId="0" applyFont="1"/>
    <xf numFmtId="9" fontId="5" fillId="0" borderId="0" xfId="1" applyFont="1"/>
    <xf numFmtId="166" fontId="0" fillId="0" borderId="1" xfId="0" applyNumberFormat="1" applyFill="1" applyBorder="1" applyAlignment="1"/>
    <xf numFmtId="166" fontId="0" fillId="0" borderId="1" xfId="0" applyNumberFormat="1" applyBorder="1"/>
    <xf numFmtId="164" fontId="0" fillId="0" borderId="8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164" fontId="0" fillId="0" borderId="3" xfId="0" applyNumberFormat="1" applyBorder="1"/>
    <xf numFmtId="164" fontId="0" fillId="0" borderId="1" xfId="0" applyNumberFormat="1" applyFill="1" applyBorder="1"/>
    <xf numFmtId="164" fontId="0" fillId="0" borderId="8" xfId="0" applyNumberFormat="1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4" xfId="0" applyNumberFormat="1" applyBorder="1"/>
    <xf numFmtId="4" fontId="9" fillId="0" borderId="1" xfId="0" applyNumberFormat="1" applyFont="1" applyBorder="1"/>
    <xf numFmtId="4" fontId="0" fillId="0" borderId="1" xfId="0" applyNumberFormat="1" applyFill="1" applyBorder="1"/>
    <xf numFmtId="4" fontId="0" fillId="0" borderId="8" xfId="0" applyNumberFormat="1" applyFill="1" applyBorder="1"/>
    <xf numFmtId="3" fontId="0" fillId="3" borderId="6" xfId="0" applyNumberFormat="1" applyFill="1" applyBorder="1" applyAlignment="1" applyProtection="1">
      <alignment horizontal="center"/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/>
    <xf numFmtId="2" fontId="7" fillId="0" borderId="1" xfId="0" applyNumberFormat="1" applyFont="1" applyBorder="1" applyAlignment="1">
      <alignment horizontal="center"/>
    </xf>
    <xf numFmtId="0" fontId="0" fillId="0" borderId="0" xfId="0" applyBorder="1"/>
    <xf numFmtId="2" fontId="7" fillId="0" borderId="14" xfId="0" applyNumberFormat="1" applyFont="1" applyBorder="1" applyAlignment="1">
      <alignment horizontal="center"/>
    </xf>
    <xf numFmtId="0" fontId="0" fillId="0" borderId="21" xfId="0" applyBorder="1"/>
    <xf numFmtId="0" fontId="0" fillId="0" borderId="15" xfId="0" applyBorder="1"/>
    <xf numFmtId="2" fontId="7" fillId="0" borderId="8" xfId="0" applyNumberFormat="1" applyFont="1" applyBorder="1" applyAlignment="1">
      <alignment horizontal="center"/>
    </xf>
    <xf numFmtId="0" fontId="0" fillId="0" borderId="3" xfId="0" applyBorder="1"/>
    <xf numFmtId="2" fontId="7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4" fillId="0" borderId="0" xfId="0" applyFon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2" xfId="0" applyBorder="1" applyProtection="1">
      <protection locked="0"/>
    </xf>
    <xf numFmtId="10" fontId="0" fillId="0" borderId="0" xfId="1" applyNumberFormat="1" applyFont="1" applyBorder="1" applyProtection="1">
      <protection locked="0"/>
    </xf>
    <xf numFmtId="10" fontId="7" fillId="0" borderId="0" xfId="1" applyNumberFormat="1" applyFont="1" applyBorder="1" applyProtection="1"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9" fontId="0" fillId="0" borderId="1" xfId="1" applyFont="1" applyFill="1" applyBorder="1" applyProtection="1"/>
    <xf numFmtId="0" fontId="4" fillId="5" borderId="6" xfId="0" applyFont="1" applyFill="1" applyBorder="1" applyProtection="1"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4" fontId="0" fillId="5" borderId="6" xfId="0" applyNumberFormat="1" applyFill="1" applyBorder="1" applyAlignment="1" applyProtection="1">
      <alignment vertical="center"/>
    </xf>
    <xf numFmtId="4" fontId="0" fillId="5" borderId="6" xfId="0" applyNumberFormat="1" applyFill="1" applyBorder="1" applyProtection="1"/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Protection="1"/>
    <xf numFmtId="166" fontId="0" fillId="3" borderId="0" xfId="0" applyNumberFormat="1" applyFill="1" applyBorder="1" applyProtection="1"/>
    <xf numFmtId="9" fontId="0" fillId="0" borderId="0" xfId="0" applyNumberFormat="1" applyProtection="1"/>
    <xf numFmtId="0" fontId="11" fillId="0" borderId="0" xfId="0" applyFont="1" applyProtection="1"/>
    <xf numFmtId="166" fontId="0" fillId="0" borderId="1" xfId="0" applyNumberFormat="1" applyFill="1" applyBorder="1"/>
    <xf numFmtId="166" fontId="0" fillId="7" borderId="1" xfId="0" applyNumberFormat="1" applyFill="1" applyBorder="1"/>
    <xf numFmtId="166" fontId="0" fillId="0" borderId="0" xfId="0" applyNumberFormat="1"/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1" xfId="0" applyNumberFormat="1" applyFont="1" applyFill="1" applyBorder="1"/>
    <xf numFmtId="2" fontId="1" fillId="0" borderId="8" xfId="0" applyNumberFormat="1" applyFont="1" applyFill="1" applyBorder="1"/>
    <xf numFmtId="4" fontId="1" fillId="0" borderId="8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4" xfId="0" applyNumberFormat="1" applyFont="1" applyBorder="1"/>
    <xf numFmtId="0" fontId="4" fillId="0" borderId="2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12" fillId="8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9" fontId="1" fillId="0" borderId="9" xfId="1" applyFont="1" applyBorder="1" applyAlignment="1" applyProtection="1">
      <alignment horizontal="center"/>
      <protection locked="0"/>
    </xf>
    <xf numFmtId="1" fontId="13" fillId="8" borderId="23" xfId="0" applyNumberFormat="1" applyFont="1" applyFill="1" applyBorder="1" applyAlignment="1" applyProtection="1">
      <alignment horizontal="center"/>
      <protection locked="0"/>
    </xf>
    <xf numFmtId="1" fontId="13" fillId="8" borderId="24" xfId="0" applyNumberFormat="1" applyFont="1" applyFill="1" applyBorder="1" applyAlignment="1" applyProtection="1">
      <alignment horizontal="center"/>
      <protection locked="0"/>
    </xf>
    <xf numFmtId="0" fontId="13" fillId="8" borderId="2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FDCD7"/>
      <rgbColor rgb="00FF0000"/>
      <rgbColor rgb="0000FF00"/>
      <rgbColor rgb="000000FF"/>
      <rgbColor rgb="00FFFF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718F"/>
      <rgbColor rgb="004899AF"/>
      <rgbColor rgb="0078B4C4"/>
      <rgbColor rgb="00A8CFD9"/>
      <rgbColor rgb="00CCE3E9"/>
      <rgbColor rgb="00A7C800"/>
      <rgbColor rgb="00E1100A"/>
      <rgbColor rgb="00DFDCD7"/>
      <rgbColor rgb="0000718F"/>
      <rgbColor rgb="004899AF"/>
      <rgbColor rgb="0078B4C4"/>
      <rgbColor rgb="00A8CFD9"/>
      <rgbColor rgb="00CCE3E9"/>
      <rgbColor rgb="00A7C800"/>
      <rgbColor rgb="00E1100A"/>
      <rgbColor rgb="00E1D8D7"/>
      <rgbColor rgb="0000CCFF"/>
      <rgbColor rgb="00CCE3E9"/>
      <rgbColor rgb="00A8CFD9"/>
      <rgbColor rgb="0078B4C4"/>
      <rgbColor rgb="00A7C800"/>
      <rgbColor rgb="0000718F"/>
      <rgbColor rgb="00E1100A"/>
      <rgbColor rgb="004899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32</xdr:row>
          <xdr:rowOff>76200</xdr:rowOff>
        </xdr:from>
        <xdr:to>
          <xdr:col>2</xdr:col>
          <xdr:colOff>0</xdr:colOff>
          <xdr:row>33</xdr:row>
          <xdr:rowOff>133350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Beitrag berechnen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28575</xdr:rowOff>
        </xdr:from>
        <xdr:to>
          <xdr:col>1</xdr:col>
          <xdr:colOff>571500</xdr:colOff>
          <xdr:row>37</xdr:row>
          <xdr:rowOff>47625</xdr:rowOff>
        </xdr:to>
        <xdr:sp macro="" textlink="">
          <xdr:nvSpPr>
            <xdr:cNvPr id="2120" name="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Eingaben zurücksetzen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27</xdr:row>
          <xdr:rowOff>161925</xdr:rowOff>
        </xdr:from>
        <xdr:to>
          <xdr:col>7</xdr:col>
          <xdr:colOff>85725</xdr:colOff>
          <xdr:row>32</xdr:row>
          <xdr:rowOff>85725</xdr:rowOff>
        </xdr:to>
        <xdr:sp macro="" textlink="">
          <xdr:nvSpPr>
            <xdr:cNvPr id="2221" name="Button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Beitragsübersicht erstellen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247650</xdr:colOff>
          <xdr:row>45</xdr:row>
          <xdr:rowOff>57150</xdr:rowOff>
        </xdr:to>
        <xdr:sp macro="" textlink="">
          <xdr:nvSpPr>
            <xdr:cNvPr id="2296" name="Button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Referenzbeiträge MK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47625</xdr:rowOff>
        </xdr:from>
        <xdr:to>
          <xdr:col>1</xdr:col>
          <xdr:colOff>752475</xdr:colOff>
          <xdr:row>35</xdr:row>
          <xdr:rowOff>104775</xdr:rowOff>
        </xdr:to>
        <xdr:sp macro="" textlink="">
          <xdr:nvSpPr>
            <xdr:cNvPr id="2300" name="Button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Beitrag ohne Plausis berechnen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35</xdr:row>
          <xdr:rowOff>57150</xdr:rowOff>
        </xdr:from>
        <xdr:to>
          <xdr:col>7</xdr:col>
          <xdr:colOff>85725</xdr:colOff>
          <xdr:row>40</xdr:row>
          <xdr:rowOff>85725</xdr:rowOff>
        </xdr:to>
        <xdr:sp macro="" textlink="">
          <xdr:nvSpPr>
            <xdr:cNvPr id="2303" name="Button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Dynamisierung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2604\Desktop\Testfalltool%20Unfall%20201307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k2604\LOKALE~1\Temp\Tempor&#228;res%20Verzeichnis%201%20f&#252;r%20URP-Vorschlagsgenerator-30ProzentKNL_Final.zip\RechnerVonBorna-URP%2020140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fälle erstellen"/>
      <sheetName val="Tarifierung"/>
      <sheetName val="Tarifgruppen"/>
      <sheetName val="Tarifgruppe S"/>
      <sheetName val="Tarif URP"/>
      <sheetName val="Werte"/>
      <sheetName val="Berufsschlüssel GdV"/>
      <sheetName val="Mapping für KRis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ierung"/>
      <sheetName val="Tarif URP"/>
      <sheetName val="Werte"/>
    </sheetNames>
    <sheetDataSet>
      <sheetData sheetId="0"/>
      <sheetData sheetId="1"/>
      <sheetData sheetId="2">
        <row r="5">
          <cell r="B5" t="str">
            <v>Unfall</v>
          </cell>
        </row>
        <row r="28">
          <cell r="B28">
            <v>500</v>
          </cell>
        </row>
        <row r="29">
          <cell r="B29">
            <v>600</v>
          </cell>
        </row>
        <row r="30">
          <cell r="B30">
            <v>700</v>
          </cell>
        </row>
        <row r="31">
          <cell r="B31">
            <v>800</v>
          </cell>
        </row>
        <row r="32">
          <cell r="B32">
            <v>900</v>
          </cell>
        </row>
        <row r="33">
          <cell r="B33">
            <v>1000</v>
          </cell>
        </row>
        <row r="34">
          <cell r="B34">
            <v>1100</v>
          </cell>
        </row>
        <row r="35">
          <cell r="B35">
            <v>1200</v>
          </cell>
        </row>
        <row r="36">
          <cell r="B36">
            <v>1300</v>
          </cell>
        </row>
        <row r="37">
          <cell r="B37">
            <v>1400</v>
          </cell>
        </row>
        <row r="38">
          <cell r="B38">
            <v>1500</v>
          </cell>
        </row>
        <row r="39">
          <cell r="B39">
            <v>1600</v>
          </cell>
        </row>
        <row r="40">
          <cell r="B40">
            <v>1700</v>
          </cell>
        </row>
        <row r="41">
          <cell r="B41">
            <v>1800</v>
          </cell>
        </row>
        <row r="42">
          <cell r="B42">
            <v>1900</v>
          </cell>
        </row>
        <row r="43">
          <cell r="B43">
            <v>2000</v>
          </cell>
        </row>
        <row r="44">
          <cell r="B44">
            <v>2100</v>
          </cell>
        </row>
        <row r="45">
          <cell r="B45">
            <v>2200</v>
          </cell>
        </row>
        <row r="46">
          <cell r="B46">
            <v>2300</v>
          </cell>
        </row>
        <row r="47">
          <cell r="B47">
            <v>2400</v>
          </cell>
        </row>
        <row r="48">
          <cell r="B48">
            <v>2500</v>
          </cell>
        </row>
        <row r="49">
          <cell r="B49">
            <v>2600</v>
          </cell>
        </row>
        <row r="50">
          <cell r="B50">
            <v>2700</v>
          </cell>
        </row>
        <row r="51">
          <cell r="B51">
            <v>2800</v>
          </cell>
        </row>
        <row r="52">
          <cell r="B52">
            <v>2900</v>
          </cell>
        </row>
        <row r="53">
          <cell r="B5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32"/>
  <sheetViews>
    <sheetView tabSelected="1" zoomScale="90" zoomScaleNormal="90" workbookViewId="0"/>
  </sheetViews>
  <sheetFormatPr baseColWidth="10" defaultRowHeight="12.75" outlineLevelCol="1" x14ac:dyDescent="0.2"/>
  <cols>
    <col min="1" max="1" width="20.28515625" style="44" customWidth="1"/>
    <col min="2" max="3" width="11.42578125" style="44" customWidth="1"/>
    <col min="4" max="4" width="12.5703125" style="44" bestFit="1" customWidth="1"/>
    <col min="5" max="5" width="2.140625" style="44" customWidth="1" outlineLevel="1"/>
    <col min="6" max="6" width="19.140625" style="44" customWidth="1" outlineLevel="1"/>
    <col min="7" max="7" width="11.42578125" style="44" customWidth="1" outlineLevel="1"/>
    <col min="8" max="8" width="6.5703125" style="44" customWidth="1" outlineLevel="1"/>
    <col min="9" max="9" width="12.5703125" style="44" bestFit="1" customWidth="1" outlineLevel="1"/>
    <col min="10" max="10" width="2.140625" style="44" customWidth="1" outlineLevel="1"/>
    <col min="11" max="11" width="17.85546875" style="44" customWidth="1" outlineLevel="1"/>
    <col min="12" max="12" width="11.42578125" style="44" customWidth="1" outlineLevel="1"/>
    <col min="13" max="13" width="6.5703125" style="44" customWidth="1" outlineLevel="1"/>
    <col min="14" max="14" width="12.5703125" style="44" bestFit="1" customWidth="1" outlineLevel="1"/>
    <col min="15" max="15" width="2.140625" style="44" customWidth="1" outlineLevel="1"/>
    <col min="16" max="16" width="17.85546875" style="44" customWidth="1" outlineLevel="1"/>
    <col min="17" max="17" width="11.42578125" style="44" customWidth="1" outlineLevel="1"/>
    <col min="18" max="18" width="6.5703125" style="44" customWidth="1" outlineLevel="1"/>
    <col min="19" max="19" width="12.5703125" style="44" bestFit="1" customWidth="1" outlineLevel="1"/>
    <col min="20" max="16384" width="11.42578125" style="44"/>
  </cols>
  <sheetData>
    <row r="1" spans="1:19" ht="20.25" x14ac:dyDescent="0.3">
      <c r="A1" s="174" t="s">
        <v>166</v>
      </c>
      <c r="B1" s="173">
        <v>2080</v>
      </c>
      <c r="C1" s="176">
        <v>2018</v>
      </c>
      <c r="D1" s="177">
        <v>51</v>
      </c>
      <c r="G1" s="165" t="s">
        <v>101</v>
      </c>
      <c r="H1" s="166"/>
      <c r="I1" s="178">
        <v>5</v>
      </c>
      <c r="L1" s="165" t="s">
        <v>134</v>
      </c>
      <c r="M1" s="166"/>
      <c r="N1" s="178">
        <v>1</v>
      </c>
      <c r="Q1" s="165" t="s">
        <v>135</v>
      </c>
      <c r="R1" s="166"/>
      <c r="S1" s="178">
        <v>1</v>
      </c>
    </row>
    <row r="2" spans="1:19" ht="13.5" thickBot="1" x14ac:dyDescent="0.25">
      <c r="A2" s="147" t="s">
        <v>169</v>
      </c>
      <c r="B2" s="175">
        <v>0.05</v>
      </c>
      <c r="C2" s="171" t="s">
        <v>167</v>
      </c>
      <c r="D2" s="172" t="s">
        <v>168</v>
      </c>
      <c r="F2" s="119"/>
      <c r="G2" s="167"/>
      <c r="H2" s="168"/>
      <c r="I2" s="169" t="s">
        <v>168</v>
      </c>
      <c r="K2" s="119"/>
      <c r="L2" s="167"/>
      <c r="M2" s="168"/>
      <c r="N2" s="169" t="s">
        <v>168</v>
      </c>
      <c r="P2" s="119"/>
      <c r="Q2" s="167"/>
      <c r="R2" s="168"/>
      <c r="S2" s="169" t="s">
        <v>168</v>
      </c>
    </row>
    <row r="3" spans="1:19" ht="13.5" thickBot="1" x14ac:dyDescent="0.25">
      <c r="A3" s="119" t="s">
        <v>148</v>
      </c>
      <c r="B3" s="134" t="s">
        <v>87</v>
      </c>
      <c r="F3" s="119" t="s">
        <v>148</v>
      </c>
      <c r="G3" s="134" t="s">
        <v>87</v>
      </c>
      <c r="K3" s="119" t="s">
        <v>148</v>
      </c>
      <c r="L3" s="134" t="s">
        <v>87</v>
      </c>
      <c r="P3" s="119" t="s">
        <v>148</v>
      </c>
      <c r="Q3" s="134" t="s">
        <v>87</v>
      </c>
    </row>
    <row r="4" spans="1:19" x14ac:dyDescent="0.2">
      <c r="A4" s="147" t="s">
        <v>162</v>
      </c>
      <c r="B4" s="135">
        <v>0</v>
      </c>
      <c r="F4" s="147" t="s">
        <v>162</v>
      </c>
      <c r="G4" s="135">
        <v>0</v>
      </c>
      <c r="K4" s="147" t="s">
        <v>162</v>
      </c>
      <c r="L4" s="136">
        <v>0</v>
      </c>
      <c r="P4" s="147" t="s">
        <v>162</v>
      </c>
      <c r="Q4" s="135">
        <v>0</v>
      </c>
    </row>
    <row r="5" spans="1:19" x14ac:dyDescent="0.2">
      <c r="A5" s="46" t="s">
        <v>143</v>
      </c>
      <c r="B5" s="170">
        <f>VJahr-(C1-D1)</f>
        <v>113</v>
      </c>
      <c r="C5" s="47"/>
      <c r="D5" s="48"/>
      <c r="F5" s="46" t="s">
        <v>143</v>
      </c>
      <c r="G5" s="170">
        <f>VJahr-(C1-I1)</f>
        <v>67</v>
      </c>
      <c r="H5" s="47"/>
      <c r="I5" s="48"/>
      <c r="K5" s="46" t="s">
        <v>143</v>
      </c>
      <c r="L5" s="170">
        <f>VJahr-(C1-N1)</f>
        <v>63</v>
      </c>
      <c r="M5" s="47"/>
      <c r="N5" s="48"/>
      <c r="P5" s="46" t="s">
        <v>143</v>
      </c>
      <c r="Q5" s="170">
        <f>VJahr-(C1-S1)</f>
        <v>63</v>
      </c>
      <c r="R5" s="47"/>
      <c r="S5" s="48"/>
    </row>
    <row r="6" spans="1:19" x14ac:dyDescent="0.2">
      <c r="A6" s="50" t="s">
        <v>133</v>
      </c>
      <c r="B6" s="137" t="s">
        <v>91</v>
      </c>
      <c r="C6" s="51"/>
      <c r="D6" s="52"/>
      <c r="F6" s="50" t="s">
        <v>133</v>
      </c>
      <c r="G6" s="137" t="s">
        <v>91</v>
      </c>
      <c r="H6" s="51"/>
      <c r="I6" s="52"/>
      <c r="K6" s="50" t="s">
        <v>133</v>
      </c>
      <c r="L6" s="137" t="s">
        <v>41</v>
      </c>
      <c r="M6" s="51"/>
      <c r="N6" s="52"/>
      <c r="P6" s="50" t="s">
        <v>133</v>
      </c>
      <c r="Q6" s="137" t="s">
        <v>41</v>
      </c>
      <c r="R6" s="51"/>
      <c r="S6" s="52"/>
    </row>
    <row r="7" spans="1:19" x14ac:dyDescent="0.2">
      <c r="A7" s="50" t="s">
        <v>90</v>
      </c>
      <c r="B7" s="29" t="s">
        <v>87</v>
      </c>
      <c r="C7" s="45" t="s">
        <v>130</v>
      </c>
      <c r="D7" s="45" t="s">
        <v>106</v>
      </c>
      <c r="F7" s="50" t="s">
        <v>90</v>
      </c>
      <c r="G7" s="29" t="s">
        <v>87</v>
      </c>
      <c r="H7" s="45" t="s">
        <v>130</v>
      </c>
      <c r="I7" s="45" t="s">
        <v>106</v>
      </c>
      <c r="K7" s="50" t="s">
        <v>87</v>
      </c>
      <c r="L7" s="29" t="s">
        <v>87</v>
      </c>
      <c r="M7" s="45" t="s">
        <v>130</v>
      </c>
      <c r="N7" s="45" t="s">
        <v>106</v>
      </c>
      <c r="P7" s="50" t="s">
        <v>90</v>
      </c>
      <c r="Q7" s="29" t="s">
        <v>87</v>
      </c>
      <c r="R7" s="45" t="s">
        <v>130</v>
      </c>
      <c r="S7" s="45" t="s">
        <v>106</v>
      </c>
    </row>
    <row r="8" spans="1:19" x14ac:dyDescent="0.2">
      <c r="A8" s="73" t="s">
        <v>170</v>
      </c>
      <c r="B8" s="30">
        <v>335000</v>
      </c>
      <c r="C8" s="53">
        <v>13.01</v>
      </c>
      <c r="D8" s="54">
        <f>(B8/1000)*C8</f>
        <v>4358.3500000000004</v>
      </c>
      <c r="F8" s="73" t="s">
        <v>171</v>
      </c>
      <c r="G8" s="30">
        <v>575000</v>
      </c>
      <c r="H8" s="53">
        <v>1.1200000000000001</v>
      </c>
      <c r="I8" s="54">
        <f>(G8/1000)*H8</f>
        <v>644.00000000000011</v>
      </c>
      <c r="K8" s="73" t="s">
        <v>141</v>
      </c>
      <c r="L8" s="30">
        <v>0</v>
      </c>
      <c r="M8" s="53">
        <v>0</v>
      </c>
      <c r="N8" s="54">
        <f>(L8/1000)*M8</f>
        <v>0</v>
      </c>
      <c r="P8" s="73" t="s">
        <v>141</v>
      </c>
      <c r="Q8" s="30">
        <v>0</v>
      </c>
      <c r="R8" s="53">
        <v>0</v>
      </c>
      <c r="S8" s="54">
        <f>(Q8/1000)*R8</f>
        <v>0</v>
      </c>
    </row>
    <row r="9" spans="1:19" x14ac:dyDescent="0.2">
      <c r="A9" s="73" t="s">
        <v>142</v>
      </c>
      <c r="B9" s="30">
        <v>0</v>
      </c>
      <c r="C9" s="53">
        <v>0</v>
      </c>
      <c r="D9" s="54">
        <f>(B9/1000)*C9</f>
        <v>0</v>
      </c>
      <c r="F9" s="73" t="s">
        <v>142</v>
      </c>
      <c r="G9" s="30">
        <v>0</v>
      </c>
      <c r="H9" s="53">
        <v>0</v>
      </c>
      <c r="I9" s="54">
        <f>(G9/1000)*H9</f>
        <v>0</v>
      </c>
      <c r="K9" s="73" t="s">
        <v>142</v>
      </c>
      <c r="L9" s="30">
        <v>0</v>
      </c>
      <c r="M9" s="53">
        <v>0</v>
      </c>
      <c r="N9" s="54">
        <f>(L9/1000)*M9</f>
        <v>0</v>
      </c>
      <c r="P9" s="73" t="s">
        <v>142</v>
      </c>
      <c r="Q9" s="30">
        <v>0</v>
      </c>
      <c r="R9" s="53">
        <v>0</v>
      </c>
      <c r="S9" s="54">
        <f>(Q9/1000)*R9</f>
        <v>0</v>
      </c>
    </row>
    <row r="10" spans="1:19" x14ac:dyDescent="0.2">
      <c r="A10" s="82" t="s">
        <v>69</v>
      </c>
      <c r="B10" s="83">
        <v>474000</v>
      </c>
      <c r="C10" s="84">
        <v>5.89</v>
      </c>
      <c r="D10" s="85">
        <f>(B10/1000)*C10</f>
        <v>2791.8599999999997</v>
      </c>
      <c r="F10" s="82" t="s">
        <v>69</v>
      </c>
      <c r="G10" s="83">
        <v>607000</v>
      </c>
      <c r="H10" s="84">
        <v>0.62</v>
      </c>
      <c r="I10" s="85">
        <f>(G10/1000)*H10</f>
        <v>376.34</v>
      </c>
      <c r="K10" s="82" t="s">
        <v>69</v>
      </c>
      <c r="L10" s="83">
        <v>0</v>
      </c>
      <c r="M10" s="84">
        <v>0</v>
      </c>
      <c r="N10" s="85">
        <f>(L10/1000)*M10</f>
        <v>0</v>
      </c>
      <c r="P10" s="82" t="s">
        <v>69</v>
      </c>
      <c r="Q10" s="83">
        <v>0</v>
      </c>
      <c r="R10" s="84">
        <v>0</v>
      </c>
      <c r="S10" s="85">
        <f>(Q10/1000)*R10</f>
        <v>0</v>
      </c>
    </row>
    <row r="11" spans="1:19" x14ac:dyDescent="0.2">
      <c r="A11" s="55" t="s">
        <v>76</v>
      </c>
      <c r="B11" s="117">
        <v>200</v>
      </c>
      <c r="C11" s="56">
        <v>3.95</v>
      </c>
      <c r="D11" s="57">
        <f>B11*C11</f>
        <v>790</v>
      </c>
      <c r="F11" s="55" t="s">
        <v>76</v>
      </c>
      <c r="G11" s="117">
        <v>200</v>
      </c>
      <c r="H11" s="56">
        <v>0.42</v>
      </c>
      <c r="I11" s="57">
        <f>G11*H11</f>
        <v>84</v>
      </c>
      <c r="K11" s="55" t="s">
        <v>76</v>
      </c>
      <c r="L11" s="117">
        <v>0</v>
      </c>
      <c r="M11" s="56">
        <v>0</v>
      </c>
      <c r="N11" s="57">
        <f>L11*M11</f>
        <v>0</v>
      </c>
      <c r="P11" s="55" t="s">
        <v>76</v>
      </c>
      <c r="Q11" s="117">
        <v>0</v>
      </c>
      <c r="R11" s="56">
        <v>0</v>
      </c>
      <c r="S11" s="57">
        <f>Q11*R11</f>
        <v>0</v>
      </c>
    </row>
    <row r="12" spans="1:19" x14ac:dyDescent="0.2">
      <c r="A12" s="58" t="s">
        <v>70</v>
      </c>
      <c r="B12" s="118">
        <v>0</v>
      </c>
      <c r="C12" s="59">
        <v>0</v>
      </c>
      <c r="D12" s="57">
        <f>B12*C12</f>
        <v>0</v>
      </c>
      <c r="F12" s="58" t="s">
        <v>70</v>
      </c>
      <c r="G12" s="118">
        <v>0</v>
      </c>
      <c r="H12" s="59">
        <v>0</v>
      </c>
      <c r="I12" s="57">
        <f>G12*H12</f>
        <v>0</v>
      </c>
      <c r="K12" s="58" t="s">
        <v>70</v>
      </c>
      <c r="L12" s="118">
        <v>0</v>
      </c>
      <c r="M12" s="59">
        <v>0</v>
      </c>
      <c r="N12" s="57">
        <f>L12*M12</f>
        <v>0</v>
      </c>
      <c r="P12" s="58" t="s">
        <v>70</v>
      </c>
      <c r="Q12" s="118">
        <v>0</v>
      </c>
      <c r="R12" s="59">
        <v>0</v>
      </c>
      <c r="S12" s="57">
        <f>Q12*R12</f>
        <v>0</v>
      </c>
    </row>
    <row r="13" spans="1:19" x14ac:dyDescent="0.2">
      <c r="A13" s="72" t="s">
        <v>26</v>
      </c>
      <c r="B13" s="117">
        <v>0</v>
      </c>
      <c r="C13" s="56">
        <v>0</v>
      </c>
      <c r="D13" s="57">
        <f>C13*B13</f>
        <v>0</v>
      </c>
      <c r="F13" s="72" t="s">
        <v>26</v>
      </c>
      <c r="G13" s="117">
        <v>0</v>
      </c>
      <c r="H13" s="56">
        <v>0</v>
      </c>
      <c r="I13" s="57">
        <f>H13*G13</f>
        <v>0</v>
      </c>
      <c r="K13" s="72" t="s">
        <v>26</v>
      </c>
      <c r="L13" s="117">
        <v>0</v>
      </c>
      <c r="M13" s="56">
        <v>0</v>
      </c>
      <c r="N13" s="57">
        <f>M13*L13</f>
        <v>0</v>
      </c>
      <c r="P13" s="72" t="s">
        <v>26</v>
      </c>
      <c r="Q13" s="117">
        <v>0</v>
      </c>
      <c r="R13" s="56">
        <v>0</v>
      </c>
      <c r="S13" s="57">
        <f>R13*Q13</f>
        <v>0</v>
      </c>
    </row>
    <row r="14" spans="1:19" x14ac:dyDescent="0.2">
      <c r="A14" s="55" t="s">
        <v>78</v>
      </c>
      <c r="B14" s="117">
        <v>0</v>
      </c>
      <c r="C14" s="56">
        <v>0</v>
      </c>
      <c r="D14" s="57">
        <f>C14*B14</f>
        <v>0</v>
      </c>
      <c r="F14" s="55" t="s">
        <v>78</v>
      </c>
      <c r="G14" s="117">
        <v>0</v>
      </c>
      <c r="H14" s="56">
        <v>0</v>
      </c>
      <c r="I14" s="57">
        <f>H14*G14</f>
        <v>0</v>
      </c>
      <c r="K14" s="55" t="s">
        <v>78</v>
      </c>
      <c r="L14" s="117">
        <v>0</v>
      </c>
      <c r="M14" s="56">
        <v>0</v>
      </c>
      <c r="N14" s="57">
        <f>M14*L14</f>
        <v>0</v>
      </c>
      <c r="P14" s="55" t="s">
        <v>78</v>
      </c>
      <c r="Q14" s="117">
        <v>0</v>
      </c>
      <c r="R14" s="56">
        <v>0</v>
      </c>
      <c r="S14" s="57">
        <f>R14*Q14</f>
        <v>0</v>
      </c>
    </row>
    <row r="15" spans="1:19" x14ac:dyDescent="0.2">
      <c r="A15" s="55" t="s">
        <v>79</v>
      </c>
      <c r="B15" s="117">
        <v>50000</v>
      </c>
      <c r="C15" s="56">
        <v>0</v>
      </c>
      <c r="D15" s="57">
        <f>IF(B22="Basis",((B15-15000)/5000)*C15,(IF(B22="Plus",((B15-25000)/5000)*C15,((B15-50000)/5000)*C15)))</f>
        <v>0</v>
      </c>
      <c r="F15" s="55" t="s">
        <v>79</v>
      </c>
      <c r="G15" s="117">
        <v>25000</v>
      </c>
      <c r="H15" s="56">
        <v>6.7</v>
      </c>
      <c r="I15" s="57">
        <f>IF(G22="Basis",((G15-15000)/5000)*H15,(IF(G22="Plus",((G15-25000)/5000)*H15,((G15-50000)/5000)*H15)))</f>
        <v>0</v>
      </c>
      <c r="K15" s="55" t="s">
        <v>79</v>
      </c>
      <c r="L15" s="117">
        <v>15000</v>
      </c>
      <c r="M15" s="56">
        <v>6.7</v>
      </c>
      <c r="N15" s="57">
        <f>IF(L22="Basis",((L15-15000)/5000)*M15,(IF(L22="Plus",((L15-25000)/5000)*M15,((L15-50000)/5000)*M15)))</f>
        <v>0</v>
      </c>
      <c r="P15" s="55" t="s">
        <v>79</v>
      </c>
      <c r="Q15" s="117">
        <v>15000</v>
      </c>
      <c r="R15" s="56">
        <v>6.7</v>
      </c>
      <c r="S15" s="57">
        <f>IF(Q22="Basis",((Q15-15000)/5000)*R15,(IF(Q22="Plus",((Q15-25000)/5000)*R15,((Q15-50000)/5000)*R15)))</f>
        <v>0</v>
      </c>
    </row>
    <row r="16" spans="1:19" x14ac:dyDescent="0.2">
      <c r="A16" s="55" t="s">
        <v>80</v>
      </c>
      <c r="B16" s="117">
        <v>50000</v>
      </c>
      <c r="C16" s="56">
        <v>0</v>
      </c>
      <c r="D16" s="57">
        <f>IF(B22="Basis",((B16-15000)/5000)*C16,(IF(B22="Plus",((B16-25000)/5000)*C16,((B16-50000)/5000)*C16)))</f>
        <v>0</v>
      </c>
      <c r="F16" s="55" t="s">
        <v>80</v>
      </c>
      <c r="G16" s="117">
        <v>25000</v>
      </c>
      <c r="H16" s="56">
        <v>4.8</v>
      </c>
      <c r="I16" s="57">
        <f>IF(G22="Basis",((G16-15000)/5000)*H16,(IF(G22="Plus",((G16-25000)/5000)*H16,((G16-50000)/5000)*H16)))</f>
        <v>0</v>
      </c>
      <c r="K16" s="55" t="s">
        <v>80</v>
      </c>
      <c r="L16" s="117">
        <v>15000</v>
      </c>
      <c r="M16" s="56">
        <v>4.8</v>
      </c>
      <c r="N16" s="57">
        <f>IF(L22="Basis",((L16-15000)/5000)*M16,(IF(L22="Plus",((L16-25000)/5000)*M16,((L16-50000)/5000)*M16)))</f>
        <v>0</v>
      </c>
      <c r="P16" s="55" t="s">
        <v>80</v>
      </c>
      <c r="Q16" s="117">
        <v>15000</v>
      </c>
      <c r="R16" s="56">
        <v>4.8</v>
      </c>
      <c r="S16" s="57">
        <f>IF(Q22="Basis",((Q16-15000)/5000)*R16,(IF(Q22="Plus",((Q16-25000)/5000)*R16,((Q16-50000)/5000)*R16)))</f>
        <v>0</v>
      </c>
    </row>
    <row r="17" spans="1:20" x14ac:dyDescent="0.2">
      <c r="A17" s="73" t="s">
        <v>62</v>
      </c>
      <c r="B17" s="30">
        <v>0</v>
      </c>
      <c r="C17" s="53">
        <v>0</v>
      </c>
      <c r="D17" s="54">
        <f>B17/10*C17</f>
        <v>0</v>
      </c>
      <c r="F17" s="73" t="s">
        <v>62</v>
      </c>
      <c r="G17" s="30">
        <v>0</v>
      </c>
      <c r="H17" s="53">
        <v>0</v>
      </c>
      <c r="I17" s="54">
        <f>G17/10*H17</f>
        <v>0</v>
      </c>
      <c r="K17" s="73" t="s">
        <v>62</v>
      </c>
      <c r="L17" s="30">
        <v>0</v>
      </c>
      <c r="M17" s="53">
        <v>0</v>
      </c>
      <c r="N17" s="54">
        <f>L17/10*M17</f>
        <v>0</v>
      </c>
      <c r="P17" s="73" t="s">
        <v>62</v>
      </c>
      <c r="Q17" s="30">
        <v>0</v>
      </c>
      <c r="R17" s="53">
        <v>0</v>
      </c>
      <c r="S17" s="54">
        <f>Q17/10*R17</f>
        <v>0</v>
      </c>
    </row>
    <row r="18" spans="1:20" x14ac:dyDescent="0.2">
      <c r="A18" s="73" t="s">
        <v>9</v>
      </c>
      <c r="B18" s="30">
        <v>0</v>
      </c>
      <c r="C18" s="53">
        <v>0</v>
      </c>
      <c r="D18" s="54">
        <f>IF(B3="nein",B18/10*C18,B18/10*C18*(1+Werte!$B$14))</f>
        <v>0</v>
      </c>
      <c r="F18" s="73" t="s">
        <v>156</v>
      </c>
      <c r="G18" s="30">
        <v>0</v>
      </c>
      <c r="H18" s="53">
        <v>0</v>
      </c>
      <c r="I18" s="54">
        <f>IF(G3="nein",G18/10*H18,G18/10*H18*(1+Werte!$B$14))</f>
        <v>0</v>
      </c>
      <c r="K18" s="73" t="s">
        <v>9</v>
      </c>
      <c r="L18" s="30">
        <v>0</v>
      </c>
      <c r="M18" s="53">
        <v>0</v>
      </c>
      <c r="N18" s="54">
        <f>IF(L3="nein",L18/10*M18,L18/10*M18*(1+Werte!$B$14))</f>
        <v>0</v>
      </c>
      <c r="P18" s="73" t="s">
        <v>9</v>
      </c>
      <c r="Q18" s="30">
        <v>0</v>
      </c>
      <c r="R18" s="53">
        <v>0</v>
      </c>
      <c r="S18" s="54">
        <f>IF(Q3="nein",Q18/10*R18,Q18/10*R18*(1+Werte!$B$14))</f>
        <v>0</v>
      </c>
    </row>
    <row r="19" spans="1:20" x14ac:dyDescent="0.2">
      <c r="A19" s="140" t="s">
        <v>150</v>
      </c>
      <c r="B19" s="141" t="s">
        <v>87</v>
      </c>
      <c r="C19" s="142">
        <v>0</v>
      </c>
      <c r="D19" s="143">
        <f>VP1_KiMo_BS</f>
        <v>0</v>
      </c>
      <c r="F19" s="140" t="s">
        <v>150</v>
      </c>
      <c r="G19" s="141" t="s">
        <v>87</v>
      </c>
      <c r="H19" s="142">
        <v>0</v>
      </c>
      <c r="I19" s="143">
        <f>VP2_KiMo_BS</f>
        <v>0</v>
      </c>
      <c r="K19" s="140" t="s">
        <v>150</v>
      </c>
      <c r="L19" s="141" t="s">
        <v>87</v>
      </c>
      <c r="M19" s="142">
        <v>0</v>
      </c>
      <c r="N19" s="143">
        <f>VP3_KiMo_BS</f>
        <v>0</v>
      </c>
      <c r="P19" s="140" t="s">
        <v>150</v>
      </c>
      <c r="Q19" s="141" t="s">
        <v>87</v>
      </c>
      <c r="R19" s="142">
        <v>0</v>
      </c>
      <c r="S19" s="143">
        <f>VP4_KiMo_BS</f>
        <v>0</v>
      </c>
    </row>
    <row r="20" spans="1:20" x14ac:dyDescent="0.2">
      <c r="A20" s="140" t="s">
        <v>151</v>
      </c>
      <c r="B20" s="141" t="s">
        <v>87</v>
      </c>
      <c r="C20" s="142"/>
      <c r="D20" s="143"/>
      <c r="F20" s="140" t="s">
        <v>151</v>
      </c>
      <c r="G20" s="141" t="s">
        <v>87</v>
      </c>
      <c r="H20" s="142"/>
      <c r="I20" s="143"/>
      <c r="K20" s="140" t="s">
        <v>151</v>
      </c>
      <c r="L20" s="141" t="s">
        <v>87</v>
      </c>
      <c r="M20" s="142"/>
      <c r="N20" s="143"/>
      <c r="P20" s="140" t="s">
        <v>151</v>
      </c>
      <c r="Q20" s="141" t="s">
        <v>87</v>
      </c>
      <c r="R20" s="142"/>
      <c r="S20" s="143"/>
    </row>
    <row r="21" spans="1:20" x14ac:dyDescent="0.2">
      <c r="A21" s="80" t="s">
        <v>81</v>
      </c>
      <c r="B21" s="138" t="s">
        <v>87</v>
      </c>
      <c r="C21" s="81">
        <v>0</v>
      </c>
      <c r="D21" s="81">
        <f>C21</f>
        <v>0</v>
      </c>
      <c r="F21" s="80" t="s">
        <v>81</v>
      </c>
      <c r="G21" s="138" t="s">
        <v>87</v>
      </c>
      <c r="H21" s="81">
        <v>0</v>
      </c>
      <c r="I21" s="81">
        <f>H21</f>
        <v>0</v>
      </c>
      <c r="K21" s="80" t="s">
        <v>81</v>
      </c>
      <c r="L21" s="138" t="s">
        <v>87</v>
      </c>
      <c r="M21" s="81">
        <v>0</v>
      </c>
      <c r="N21" s="81">
        <f>M21</f>
        <v>0</v>
      </c>
      <c r="P21" s="80" t="s">
        <v>81</v>
      </c>
      <c r="Q21" s="138" t="s">
        <v>87</v>
      </c>
      <c r="R21" s="81">
        <v>0</v>
      </c>
      <c r="S21" s="81">
        <f>R21</f>
        <v>0</v>
      </c>
    </row>
    <row r="22" spans="1:20" x14ac:dyDescent="0.2">
      <c r="A22" s="77" t="s">
        <v>100</v>
      </c>
      <c r="B22" s="78" t="s">
        <v>161</v>
      </c>
      <c r="C22" s="148">
        <v>1.4319999999999999</v>
      </c>
      <c r="D22" s="79">
        <f>(SUM(D8:D17)+D18*(1+B4)+SUM(D19:D21))*C22</f>
        <v>11370.380719999999</v>
      </c>
      <c r="F22" s="77" t="s">
        <v>100</v>
      </c>
      <c r="G22" s="78" t="s">
        <v>160</v>
      </c>
      <c r="H22" s="148">
        <v>1.268</v>
      </c>
      <c r="I22" s="79">
        <f>(SUM(I8:I17)+I18*(1+G4)+SUM(I19:I21))*H22</f>
        <v>1400.3031200000003</v>
      </c>
      <c r="K22" s="77" t="s">
        <v>100</v>
      </c>
      <c r="L22" s="78" t="s">
        <v>67</v>
      </c>
      <c r="M22" s="148">
        <v>1</v>
      </c>
      <c r="N22" s="79">
        <f>(SUM(N8:N17)+N18*(1+L4)+SUM(N19:N21))*M22</f>
        <v>0</v>
      </c>
      <c r="P22" s="77" t="s">
        <v>100</v>
      </c>
      <c r="Q22" s="78" t="s">
        <v>67</v>
      </c>
      <c r="R22" s="148">
        <v>1</v>
      </c>
      <c r="S22" s="79">
        <f>(SUM(S8:S17)+S18*(1+Q4)+SUM(S19:S21))*R22</f>
        <v>0</v>
      </c>
    </row>
    <row r="23" spans="1:20" x14ac:dyDescent="0.2">
      <c r="A23" s="60"/>
      <c r="B23" s="61"/>
      <c r="C23" s="60"/>
      <c r="D23" s="62"/>
      <c r="F23" s="60"/>
      <c r="G23" s="61"/>
      <c r="H23" s="60"/>
      <c r="I23" s="62"/>
      <c r="K23" s="60"/>
      <c r="L23" s="61"/>
      <c r="M23" s="60"/>
      <c r="N23" s="62"/>
      <c r="P23" s="60"/>
      <c r="Q23" s="61"/>
      <c r="R23" s="60"/>
      <c r="S23" s="62"/>
    </row>
    <row r="24" spans="1:20" x14ac:dyDescent="0.2">
      <c r="A24" s="63" t="s">
        <v>102</v>
      </c>
      <c r="B24" s="87">
        <v>0.2</v>
      </c>
      <c r="C24" s="60"/>
      <c r="D24" s="64">
        <f>ROUND((1-B$24)*D22,2)</f>
        <v>9096.2999999999993</v>
      </c>
      <c r="F24" s="63" t="s">
        <v>102</v>
      </c>
      <c r="G24" s="87">
        <v>0.2</v>
      </c>
      <c r="H24" s="60"/>
      <c r="I24" s="64">
        <f>ROUND((1-G$24)*I22,2)</f>
        <v>1120.24</v>
      </c>
      <c r="K24" s="63" t="s">
        <v>102</v>
      </c>
      <c r="L24" s="87">
        <v>0</v>
      </c>
      <c r="M24" s="60"/>
      <c r="N24" s="64">
        <f>ROUND((1-L$24)*N22,2)</f>
        <v>0</v>
      </c>
      <c r="P24" s="63" t="s">
        <v>102</v>
      </c>
      <c r="Q24" s="87">
        <v>0</v>
      </c>
      <c r="R24" s="60"/>
      <c r="S24" s="64">
        <f>ROUND((1-Q$24)*S22,2)</f>
        <v>0</v>
      </c>
    </row>
    <row r="25" spans="1:20" x14ac:dyDescent="0.2">
      <c r="A25" s="63" t="s">
        <v>103</v>
      </c>
      <c r="B25" s="87">
        <v>0.05</v>
      </c>
      <c r="C25" s="60"/>
      <c r="D25" s="64">
        <f>ROUND((1-B$25)*D24,2)</f>
        <v>8641.49</v>
      </c>
      <c r="F25" s="63" t="s">
        <v>103</v>
      </c>
      <c r="G25" s="139">
        <f>VP1_DN</f>
        <v>0.05</v>
      </c>
      <c r="H25" s="60"/>
      <c r="I25" s="64">
        <f>ROUND((1-G$25)*I24,2)</f>
        <v>1064.23</v>
      </c>
      <c r="K25" s="63" t="s">
        <v>103</v>
      </c>
      <c r="L25" s="139">
        <f>VP1_DN</f>
        <v>0.05</v>
      </c>
      <c r="M25" s="60"/>
      <c r="N25" s="64">
        <f>ROUND((1-L$25)*N24,2)</f>
        <v>0</v>
      </c>
      <c r="P25" s="63" t="s">
        <v>103</v>
      </c>
      <c r="Q25" s="139">
        <f>VP1_DN</f>
        <v>0.05</v>
      </c>
      <c r="R25" s="60"/>
      <c r="S25" s="64">
        <f>ROUND((1-Q$25)*S24,2)</f>
        <v>0</v>
      </c>
    </row>
    <row r="26" spans="1:20" x14ac:dyDescent="0.2">
      <c r="A26" s="65" t="s">
        <v>71</v>
      </c>
      <c r="D26" s="66">
        <f>ROUND(D25*(1+Werte!$B$27),2)</f>
        <v>10283.370000000001</v>
      </c>
      <c r="F26" s="65" t="s">
        <v>71</v>
      </c>
      <c r="I26" s="66">
        <f>ROUND(I25*(1+Werte!$B$27),2)</f>
        <v>1266.43</v>
      </c>
      <c r="K26" s="65" t="s">
        <v>71</v>
      </c>
      <c r="N26" s="66">
        <f>ROUND(N25*(1+Werte!$B$27),2)</f>
        <v>0</v>
      </c>
      <c r="P26" s="65" t="s">
        <v>71</v>
      </c>
      <c r="S26" s="66">
        <f>ROUND(S25*(1+Werte!$B$27),2)</f>
        <v>0</v>
      </c>
    </row>
    <row r="27" spans="1:20" ht="13.5" thickBot="1" x14ac:dyDescent="0.25">
      <c r="B27" s="149"/>
    </row>
    <row r="28" spans="1:20" ht="13.5" thickBot="1" x14ac:dyDescent="0.25">
      <c r="A28" s="67" t="s">
        <v>136</v>
      </c>
      <c r="B28" s="100">
        <f>D25+I25+N25+S25</f>
        <v>9705.7199999999993</v>
      </c>
    </row>
    <row r="29" spans="1:20" ht="18" x14ac:dyDescent="0.25">
      <c r="A29" s="68" t="s">
        <v>137</v>
      </c>
      <c r="B29" s="76">
        <f>B28*(1+Werte!B27)</f>
        <v>11549.806799999998</v>
      </c>
      <c r="D29" s="150"/>
    </row>
    <row r="30" spans="1:20" x14ac:dyDescent="0.2">
      <c r="A30" s="69" t="s">
        <v>138</v>
      </c>
      <c r="B30" s="49">
        <f>ROUND(B29*Werte!B23,2)</f>
        <v>5948.15</v>
      </c>
    </row>
    <row r="31" spans="1:20" x14ac:dyDescent="0.2">
      <c r="A31" s="69" t="s">
        <v>139</v>
      </c>
      <c r="B31" s="49">
        <f>ROUND(B29*Werte!B24,2)</f>
        <v>3031.82</v>
      </c>
    </row>
    <row r="32" spans="1:20" ht="13.5" thickBot="1" x14ac:dyDescent="0.25">
      <c r="A32" s="70" t="s">
        <v>140</v>
      </c>
      <c r="B32" s="71">
        <f>ROUND(B29*Werte!B25,2)</f>
        <v>1029.8599999999999</v>
      </c>
      <c r="T32" s="62"/>
    </row>
  </sheetData>
  <customSheetViews>
    <customSheetView guid="{42D993A3-C0F2-405C-88F7-334C84098EAE}" showGridLines="0" showRuler="0">
      <selection activeCell="R9" sqref="R9:R2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dataValidations count="16">
    <dataValidation type="list" allowBlank="1" showInputMessage="1" showErrorMessage="1" sqref="B22 G22 L22 Q22">
      <formula1>Deckungsumfang</formula1>
    </dataValidation>
    <dataValidation type="list" allowBlank="1" showInputMessage="1" showErrorMessage="1" sqref="B7 B21 G7 G21 L7 L21 Q7 Q21 B3 G3 L3 Q3">
      <formula1>"ja,nein"</formula1>
    </dataValidation>
    <dataValidation type="list" allowBlank="1" showInputMessage="1" showErrorMessage="1" sqref="B25 G25 L25 Q25">
      <formula1>DN</formula1>
    </dataValidation>
    <dataValidation type="custom" allowBlank="1" showInputMessage="1" showErrorMessage="1" sqref="B40">
      <formula1>0+10</formula1>
    </dataValidation>
    <dataValidation type="list" allowBlank="1" showInputMessage="1" showErrorMessage="1" sqref="A13 F13 P13 K13">
      <formula1>Tagegeld</formula1>
    </dataValidation>
    <dataValidation type="list" allowBlank="1" showInputMessage="1" showErrorMessage="1" sqref="A17 F17 P17 K17">
      <formula1>"UIR 67,UIR"</formula1>
    </dataValidation>
    <dataValidation type="list" allowBlank="1" showInputMessage="1" showErrorMessage="1" sqref="F18 K18 P18">
      <formula1>"URP 60,URP 60 Dynamik,URP 67 K,URP 67 K Dynamik,URP, URP Dynamik"</formula1>
    </dataValidation>
    <dataValidation type="whole" allowBlank="1" showInputMessage="1" showErrorMessage="1" errorTitle="Falsche Altersangabe" error="Bitte geben Sie ein Lebensalter zwischen 1 und 110 Jahren ein." sqref="B5 G5 L5 Q5">
      <formula1>1</formula1>
      <formula2>125</formula2>
    </dataValidation>
    <dataValidation type="list" allowBlank="1" showInputMessage="1" showErrorMessage="1" errorTitle="Falsche Rentenhöhe" error="Bitte geben Sie eine Rente zwischen 0 EUR und 1500 EUR in Schritten je 10 EUR ein." sqref="B17 G17 L17 Q17">
      <formula1>UIR</formula1>
    </dataValidation>
    <dataValidation type="list" allowBlank="1" showInputMessage="1" showErrorMessage="1" errorTitle="Falsche Rentenhöhe" error="Bitte geben Sie eine Rente zwischen 0 EUR und 1500 EUR in Schritten je 10 EUR ein." sqref="L18 B18 G18 Q18">
      <formula1>URP</formula1>
    </dataValidation>
    <dataValidation type="list" allowBlank="1" showInputMessage="1" showErrorMessage="1" sqref="A8 F8 K8 P8">
      <formula1>"Invalidität,Invalidität 350,Invalidität 600"</formula1>
    </dataValidation>
    <dataValidation type="list" allowBlank="1" showInputMessage="1" showErrorMessage="1" sqref="Q6 G6 L6 B6">
      <formula1>"A,B1,B2,B3,B4,K,S"</formula1>
    </dataValidation>
    <dataValidation type="list" allowBlank="1" showInputMessage="1" showErrorMessage="1" sqref="A9 F9 K9 P9">
      <formula1>"verb. GT Ärzte,verb. GT Ärzte 350"</formula1>
    </dataValidation>
    <dataValidation type="list" allowBlank="1" showInputMessage="1" showErrorMessage="1" errorTitle="Falsche Rentenhöhe" error="Bitte geben Sie eine Rente zwischen 0 EUR und 1500 EUR in Schritten je 10 EUR ein." sqref="L19:L20 G19:G20 B19:B20 Q19:Q20">
      <formula1>"ja,nein"</formula1>
    </dataValidation>
    <dataValidation type="list" allowBlank="1" showInputMessage="1" showErrorMessage="1" sqref="A18">
      <formula1>"URP 60,URP 60 Dynamik, URP 67 K,URP 67 K Dynamik,URP, URP Dynamik"</formula1>
    </dataValidation>
    <dataValidation type="list" allowBlank="1" showInputMessage="1" showErrorMessage="1" sqref="B2">
      <mc:AlternateContent xmlns:x12ac="http://schemas.microsoft.com/office/spreadsheetml/2011/1/ac" xmlns:mc="http://schemas.openxmlformats.org/markup-compatibility/2006">
        <mc:Choice Requires="x12ac">
          <x12ac:list>0,"0,05","0,1"</x12ac:list>
        </mc:Choice>
        <mc:Fallback>
          <formula1>"0,0,05,0,1"</formula1>
        </mc:Fallback>
      </mc:AlternateContent>
    </dataValidation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  <ignoredErrors>
    <ignoredError sqref="D8 D9 D10:D14 D21 D17" emptyCellReferenc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Button 21">
              <controlPr defaultSize="0" print="0" autoFill="0" autoPict="0" macro="[0]!Einzelfall_berechnen">
                <anchor moveWithCells="1">
                  <from>
                    <xdr:col>0</xdr:col>
                    <xdr:colOff>161925</xdr:colOff>
                    <xdr:row>32</xdr:row>
                    <xdr:rowOff>76200</xdr:rowOff>
                  </from>
                  <to>
                    <xdr:col>2</xdr:col>
                    <xdr:colOff>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" name="Button 72">
              <controlPr defaultSize="0" print="0" autoFill="0" autoPict="0" macro="[0]!Default_Button">
                <anchor moveWithCells="1">
                  <from>
                    <xdr:col>0</xdr:col>
                    <xdr:colOff>333375</xdr:colOff>
                    <xdr:row>36</xdr:row>
                    <xdr:rowOff>28575</xdr:rowOff>
                  </from>
                  <to>
                    <xdr:col>1</xdr:col>
                    <xdr:colOff>571500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" name="Button 173">
              <controlPr defaultSize="0" print="0" autoFill="0" autoPict="0" macro="[0]!nächstesJahrberechnen">
                <anchor moveWithCells="1">
                  <from>
                    <xdr:col>3</xdr:col>
                    <xdr:colOff>133350</xdr:colOff>
                    <xdr:row>27</xdr:row>
                    <xdr:rowOff>161925</xdr:rowOff>
                  </from>
                  <to>
                    <xdr:col>7</xdr:col>
                    <xdr:colOff>85725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8" name="Button 248">
              <controlPr defaultSize="0" print="0" autoFill="0" autoPict="0" macro="[0]!Referenzbeiträge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247650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9" name="Button 252">
              <controlPr defaultSize="0" print="0" autoFill="0" autoPict="0" macro="[0]!Einzelfall_Plausilos_berechnen">
                <anchor moveWithCells="1">
                  <from>
                    <xdr:col>0</xdr:col>
                    <xdr:colOff>152400</xdr:colOff>
                    <xdr:row>34</xdr:row>
                    <xdr:rowOff>47625</xdr:rowOff>
                  </from>
                  <to>
                    <xdr:col>1</xdr:col>
                    <xdr:colOff>752475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0" name="Button 255">
              <controlPr defaultSize="0" print="0" autoFill="0" autoPict="0" macro="[0]!Summendynamik">
                <anchor moveWithCells="1" sizeWithCells="1">
                  <from>
                    <xdr:col>3</xdr:col>
                    <xdr:colOff>257175</xdr:colOff>
                    <xdr:row>35</xdr:row>
                    <xdr:rowOff>57150</xdr:rowOff>
                  </from>
                  <to>
                    <xdr:col>7</xdr:col>
                    <xdr:colOff>85725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Werte!$B$8:$K$8</xm:f>
          </x14:formula1>
          <xm:sqref>B15:B16 L15:L16 G15:G16 Q15:Q16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22"/>
  <sheetViews>
    <sheetView workbookViewId="0">
      <selection activeCell="B29" sqref="B29"/>
    </sheetView>
  </sheetViews>
  <sheetFormatPr baseColWidth="10" defaultRowHeight="12.75" x14ac:dyDescent="0.2"/>
  <cols>
    <col min="2" max="2" width="56.7109375" bestFit="1" customWidth="1"/>
    <col min="4" max="5" width="8.42578125" bestFit="1" customWidth="1"/>
    <col min="6" max="8" width="8.42578125" style="1" customWidth="1"/>
    <col min="9" max="9" width="8.42578125" bestFit="1" customWidth="1"/>
    <col min="10" max="10" width="18.42578125" bestFit="1" customWidth="1"/>
  </cols>
  <sheetData>
    <row r="1" spans="1:20" x14ac:dyDescent="0.2">
      <c r="A1" s="19" t="s">
        <v>94</v>
      </c>
      <c r="B1" s="19" t="s">
        <v>95</v>
      </c>
      <c r="C1" s="19" t="s">
        <v>96</v>
      </c>
      <c r="D1" s="19" t="s">
        <v>97</v>
      </c>
      <c r="E1" s="19" t="s">
        <v>98</v>
      </c>
      <c r="F1" s="19" t="s">
        <v>99</v>
      </c>
      <c r="G1" s="19" t="s">
        <v>92</v>
      </c>
      <c r="H1" s="19" t="s">
        <v>12</v>
      </c>
      <c r="I1" s="19" t="s">
        <v>13</v>
      </c>
      <c r="J1" s="19" t="s">
        <v>14</v>
      </c>
    </row>
    <row r="2" spans="1:20" x14ac:dyDescent="0.2">
      <c r="A2" s="5"/>
      <c r="B2" s="5" t="s">
        <v>111</v>
      </c>
      <c r="C2" s="5"/>
      <c r="D2" s="144" t="s">
        <v>41</v>
      </c>
      <c r="E2" s="144" t="s">
        <v>152</v>
      </c>
      <c r="F2" s="144" t="s">
        <v>153</v>
      </c>
      <c r="G2" s="144" t="s">
        <v>154</v>
      </c>
      <c r="H2" s="144" t="s">
        <v>155</v>
      </c>
      <c r="I2" s="144" t="s">
        <v>113</v>
      </c>
      <c r="J2" s="144" t="s">
        <v>91</v>
      </c>
    </row>
    <row r="3" spans="1:20" x14ac:dyDescent="0.2">
      <c r="A3" s="5" t="s">
        <v>68</v>
      </c>
      <c r="B3" s="5" t="s">
        <v>129</v>
      </c>
      <c r="C3" s="5" t="s">
        <v>114</v>
      </c>
      <c r="D3" s="22">
        <v>0.66</v>
      </c>
      <c r="E3" s="22">
        <v>0.93</v>
      </c>
      <c r="F3" s="22">
        <v>1</v>
      </c>
      <c r="G3" s="22">
        <v>1.2</v>
      </c>
      <c r="H3" s="22">
        <v>1.46</v>
      </c>
      <c r="I3" s="22">
        <v>0.32</v>
      </c>
      <c r="J3" s="22" t="s">
        <v>93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">
      <c r="A4" s="5" t="s">
        <v>68</v>
      </c>
      <c r="B4" s="20">
        <v>3.5</v>
      </c>
      <c r="C4" s="5" t="s">
        <v>114</v>
      </c>
      <c r="D4" s="22">
        <v>0.93</v>
      </c>
      <c r="E4" s="22">
        <v>1.34</v>
      </c>
      <c r="F4" s="22">
        <v>1.44</v>
      </c>
      <c r="G4" s="22">
        <v>1.73</v>
      </c>
      <c r="H4" s="22">
        <v>2.11</v>
      </c>
      <c r="I4" s="22">
        <v>0.42</v>
      </c>
      <c r="J4" s="22" t="s">
        <v>93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2">
      <c r="A5" s="5" t="s">
        <v>68</v>
      </c>
      <c r="B5" s="20">
        <v>6</v>
      </c>
      <c r="C5" s="5" t="s">
        <v>114</v>
      </c>
      <c r="D5" s="22">
        <v>1.1499999999999999</v>
      </c>
      <c r="E5" s="22">
        <v>1.67</v>
      </c>
      <c r="F5" s="22">
        <v>1.79</v>
      </c>
      <c r="G5" s="22">
        <v>2.15</v>
      </c>
      <c r="H5" s="22">
        <v>2.63</v>
      </c>
      <c r="I5" s="22">
        <v>0.47</v>
      </c>
      <c r="J5" s="22" t="s">
        <v>93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">
      <c r="A6" s="5"/>
      <c r="B6" s="5" t="s">
        <v>116</v>
      </c>
      <c r="C6" s="5" t="s">
        <v>114</v>
      </c>
      <c r="D6" s="22">
        <v>1.36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 t="s">
        <v>115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">
      <c r="A7" s="5"/>
      <c r="B7" s="5" t="s">
        <v>117</v>
      </c>
      <c r="C7" s="5" t="s">
        <v>114</v>
      </c>
      <c r="D7" s="22">
        <v>2.92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 t="s">
        <v>115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">
      <c r="A8" s="5"/>
      <c r="B8" s="5" t="s">
        <v>118</v>
      </c>
      <c r="C8" s="5" t="s">
        <v>119</v>
      </c>
      <c r="D8" s="22">
        <v>0.44</v>
      </c>
      <c r="E8" s="22">
        <v>0.82</v>
      </c>
      <c r="F8" s="22">
        <v>0.86</v>
      </c>
      <c r="G8" s="22">
        <v>0.91</v>
      </c>
      <c r="H8" s="22">
        <v>1.1000000000000001</v>
      </c>
      <c r="I8" s="22">
        <v>0.31</v>
      </c>
      <c r="J8" s="22" t="s">
        <v>115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">
      <c r="A9" s="5"/>
      <c r="B9" s="5" t="s">
        <v>120</v>
      </c>
      <c r="C9" s="5" t="s">
        <v>119</v>
      </c>
      <c r="D9" s="22">
        <v>0.79</v>
      </c>
      <c r="E9" s="22">
        <v>1.29</v>
      </c>
      <c r="F9" s="22">
        <v>1.37</v>
      </c>
      <c r="G9" s="22">
        <v>1.44</v>
      </c>
      <c r="H9" s="22">
        <v>1.75</v>
      </c>
      <c r="I9" s="22">
        <v>0.36</v>
      </c>
      <c r="J9" s="31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">
      <c r="A10" s="5"/>
      <c r="B10" s="5"/>
      <c r="C10" s="5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">
      <c r="A11" s="5"/>
      <c r="B11" s="5" t="s">
        <v>125</v>
      </c>
      <c r="C11" s="5" t="s">
        <v>114</v>
      </c>
      <c r="D11" s="22">
        <v>0.52</v>
      </c>
      <c r="E11" s="22">
        <v>0.66</v>
      </c>
      <c r="F11" s="22">
        <v>0.66</v>
      </c>
      <c r="G11" s="22">
        <v>0.66</v>
      </c>
      <c r="H11" s="22">
        <v>0.66</v>
      </c>
      <c r="I11">
        <v>0.34</v>
      </c>
      <c r="J11" s="22">
        <v>0.34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">
      <c r="A12" s="5"/>
      <c r="B12" s="5" t="s">
        <v>124</v>
      </c>
      <c r="C12" s="5" t="s">
        <v>123</v>
      </c>
      <c r="D12" s="22">
        <v>0.35</v>
      </c>
      <c r="E12" s="22">
        <v>0.46</v>
      </c>
      <c r="F12" s="22">
        <v>0.46</v>
      </c>
      <c r="G12" s="22">
        <v>0.46</v>
      </c>
      <c r="H12" s="22">
        <v>0.46</v>
      </c>
      <c r="I12">
        <v>0.21</v>
      </c>
      <c r="J12" s="22">
        <v>0.21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">
      <c r="A13" s="5"/>
      <c r="B13" s="5" t="s">
        <v>126</v>
      </c>
      <c r="C13" s="5" t="s">
        <v>123</v>
      </c>
      <c r="D13" s="22">
        <v>0.34</v>
      </c>
      <c r="E13" s="22">
        <v>0.45</v>
      </c>
      <c r="F13" s="22">
        <v>0.45</v>
      </c>
      <c r="G13" s="22">
        <v>0.45</v>
      </c>
      <c r="H13" s="22">
        <v>0.45</v>
      </c>
      <c r="I13">
        <v>0.2</v>
      </c>
      <c r="J13" s="22">
        <v>0.2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">
      <c r="A14" s="5" t="s">
        <v>77</v>
      </c>
      <c r="B14" s="5" t="s">
        <v>83</v>
      </c>
      <c r="C14" s="5" t="s">
        <v>123</v>
      </c>
      <c r="D14" s="22">
        <v>4.46</v>
      </c>
      <c r="E14" s="22">
        <v>6.94</v>
      </c>
      <c r="F14" s="22">
        <v>6.94</v>
      </c>
      <c r="G14" s="22">
        <v>6.94</v>
      </c>
      <c r="H14" s="22">
        <v>6.94</v>
      </c>
      <c r="I14" s="22">
        <v>0</v>
      </c>
      <c r="J14" s="22" t="s">
        <v>115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">
      <c r="A15" s="5" t="s">
        <v>77</v>
      </c>
      <c r="B15" s="5" t="s">
        <v>84</v>
      </c>
      <c r="C15" s="5" t="s">
        <v>123</v>
      </c>
      <c r="D15" s="22">
        <v>4.07</v>
      </c>
      <c r="E15" s="22">
        <v>5.16</v>
      </c>
      <c r="F15" s="22">
        <v>5.16</v>
      </c>
      <c r="G15" s="22">
        <v>5.16</v>
      </c>
      <c r="H15" s="22">
        <v>5.16</v>
      </c>
      <c r="I15" s="22">
        <v>0</v>
      </c>
      <c r="J15" s="22" t="s">
        <v>115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">
      <c r="A16" s="5" t="s">
        <v>77</v>
      </c>
      <c r="B16" s="5" t="s">
        <v>85</v>
      </c>
      <c r="C16" s="5" t="s">
        <v>123</v>
      </c>
      <c r="D16" s="22">
        <v>2.95</v>
      </c>
      <c r="E16" s="22">
        <v>4.38</v>
      </c>
      <c r="F16" s="22">
        <v>4.38</v>
      </c>
      <c r="G16" s="22">
        <v>4.38</v>
      </c>
      <c r="H16" s="22">
        <v>4.38</v>
      </c>
      <c r="I16" s="22">
        <v>0</v>
      </c>
      <c r="J16" s="22" t="s">
        <v>115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">
      <c r="A17" s="5" t="s">
        <v>77</v>
      </c>
      <c r="B17" s="5" t="s">
        <v>86</v>
      </c>
      <c r="C17" s="5" t="s">
        <v>123</v>
      </c>
      <c r="D17" s="22">
        <v>2.79</v>
      </c>
      <c r="E17" s="22">
        <v>4.1100000000000003</v>
      </c>
      <c r="F17" s="22">
        <v>4.1100000000000003</v>
      </c>
      <c r="G17" s="22">
        <v>4.1100000000000003</v>
      </c>
      <c r="H17" s="22">
        <v>4.1100000000000003</v>
      </c>
      <c r="I17" s="22">
        <v>0</v>
      </c>
      <c r="J17" s="22" t="s">
        <v>115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">
      <c r="A18" s="5"/>
      <c r="B18" s="5" t="s">
        <v>110</v>
      </c>
      <c r="C18" s="5" t="s">
        <v>123</v>
      </c>
      <c r="D18" s="22">
        <v>4.07</v>
      </c>
      <c r="E18" s="22">
        <v>5.16</v>
      </c>
      <c r="F18" s="22">
        <v>5.16</v>
      </c>
      <c r="G18" s="22">
        <v>5.16</v>
      </c>
      <c r="H18" s="22">
        <v>5.16</v>
      </c>
      <c r="I18" s="22">
        <v>3.88</v>
      </c>
      <c r="J18" s="22" t="s">
        <v>93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">
      <c r="A19" s="5"/>
      <c r="B19" s="5" t="s">
        <v>128</v>
      </c>
      <c r="C19" s="5" t="s">
        <v>127</v>
      </c>
      <c r="D19" s="22">
        <v>6.7</v>
      </c>
      <c r="E19" s="22">
        <v>6.7</v>
      </c>
      <c r="F19" s="22">
        <v>6.7</v>
      </c>
      <c r="G19" s="22">
        <v>6.7</v>
      </c>
      <c r="H19" s="22">
        <v>6.7</v>
      </c>
      <c r="I19" s="22">
        <v>3.35</v>
      </c>
      <c r="J19" s="22">
        <v>6.7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">
      <c r="A20" s="5"/>
      <c r="B20" s="5" t="s">
        <v>112</v>
      </c>
      <c r="C20" s="5" t="s">
        <v>127</v>
      </c>
      <c r="D20" s="22">
        <v>4.8</v>
      </c>
      <c r="E20" s="22">
        <v>4.8</v>
      </c>
      <c r="F20" s="22">
        <v>4.8</v>
      </c>
      <c r="G20" s="22">
        <v>4.8</v>
      </c>
      <c r="H20" s="22">
        <v>4.8</v>
      </c>
      <c r="I20" s="22">
        <v>2.4</v>
      </c>
      <c r="J20" s="22">
        <v>4.8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A21" s="5"/>
      <c r="B21" s="5" t="s">
        <v>7</v>
      </c>
      <c r="C21" s="5"/>
      <c r="D21" s="22">
        <v>60</v>
      </c>
      <c r="E21" s="22">
        <v>60</v>
      </c>
      <c r="F21" s="22">
        <v>60</v>
      </c>
      <c r="G21" s="22">
        <v>60</v>
      </c>
      <c r="H21" s="22">
        <v>60</v>
      </c>
      <c r="I21" s="22">
        <v>15</v>
      </c>
      <c r="J21" s="22">
        <v>120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">
      <c r="A22" s="5"/>
      <c r="B22" s="26" t="s">
        <v>150</v>
      </c>
      <c r="C22" s="5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50.76</v>
      </c>
      <c r="J22" s="5"/>
      <c r="L22" s="14"/>
      <c r="M22" s="14"/>
      <c r="N22" s="14"/>
      <c r="O22" s="14"/>
      <c r="P22" s="14"/>
      <c r="Q22" s="14"/>
      <c r="R22" s="14"/>
      <c r="S22" s="14"/>
      <c r="T22" s="14"/>
    </row>
  </sheetData>
  <customSheetViews>
    <customSheetView guid="{42D993A3-C0F2-405C-88F7-334C84098EAE}" fitToPage="1" showRuler="0">
      <selection activeCell="E18" sqref="E18:F18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75"/>
  <sheetViews>
    <sheetView topLeftCell="A25" workbookViewId="0">
      <selection activeCell="D10" sqref="D1:D1048576"/>
    </sheetView>
  </sheetViews>
  <sheetFormatPr baseColWidth="10" defaultRowHeight="12.75" x14ac:dyDescent="0.2"/>
  <cols>
    <col min="1" max="1" width="22.5703125" customWidth="1"/>
    <col min="2" max="15" width="10.85546875" customWidth="1"/>
    <col min="16" max="16" width="4.7109375" customWidth="1"/>
  </cols>
  <sheetData>
    <row r="1" spans="1:15" x14ac:dyDescent="0.2">
      <c r="A1" s="16" t="s">
        <v>104</v>
      </c>
    </row>
    <row r="2" spans="1:15" x14ac:dyDescent="0.2">
      <c r="A2" s="32" t="s">
        <v>94</v>
      </c>
      <c r="B2" s="32" t="s">
        <v>95</v>
      </c>
      <c r="C2" s="32" t="s">
        <v>96</v>
      </c>
      <c r="D2" s="32" t="s">
        <v>97</v>
      </c>
      <c r="E2" s="32" t="s">
        <v>98</v>
      </c>
      <c r="F2" s="32" t="s">
        <v>99</v>
      </c>
      <c r="G2" s="32" t="s">
        <v>92</v>
      </c>
      <c r="H2" s="32" t="s">
        <v>12</v>
      </c>
      <c r="I2" s="32" t="s">
        <v>13</v>
      </c>
      <c r="J2" s="32" t="s">
        <v>14</v>
      </c>
      <c r="K2" s="32" t="s">
        <v>15</v>
      </c>
      <c r="L2" s="32" t="s">
        <v>16</v>
      </c>
      <c r="M2" s="32" t="s">
        <v>17</v>
      </c>
      <c r="N2" s="32" t="s">
        <v>18</v>
      </c>
      <c r="O2" s="32" t="s">
        <v>19</v>
      </c>
    </row>
    <row r="3" spans="1:15" x14ac:dyDescent="0.2">
      <c r="A3" s="121" t="s">
        <v>44</v>
      </c>
      <c r="B3" s="41">
        <f>ROUND(VLOOKUP(Tarifierung!$B$5,$A$13:$O$75,2,FALSE),2)</f>
        <v>7.49</v>
      </c>
      <c r="C3" s="41">
        <f>ROUND(VLOOKUP(Tarifierung!$B$5,$A$13:$O$75,3,FALSE),2)</f>
        <v>10.54</v>
      </c>
      <c r="D3" s="41">
        <f>ROUND(VLOOKUP(Tarifierung!$B$5,$A$13:$O$75,4,FALSE),2)</f>
        <v>13.01</v>
      </c>
      <c r="E3" s="41">
        <f>ROUND(VLOOKUP(Tarifierung!$B$5,$A$13:$O$75,5,FALSE),2)</f>
        <v>5.89</v>
      </c>
      <c r="F3" s="41">
        <f>ROUND(VLOOKUP(Tarifierung!$B$5,$A$13:$O$75,6,FALSE),2)</f>
        <v>3.95</v>
      </c>
      <c r="G3" s="41">
        <f>ROUND(VLOOKUP(Tarifierung!$B$5,$A$13:$O$75,7,FALSE),2)</f>
        <v>3.85</v>
      </c>
      <c r="H3" s="41">
        <f>ROUND(VLOOKUP(Tarifierung!$B$5,$A$13:$O$75,8,FALSE),2)</f>
        <v>46.08</v>
      </c>
      <c r="I3" s="41">
        <f>ROUND(VLOOKUP(Tarifierung!$B$5,$A$13:$O$75,9,FALSE),2)</f>
        <v>6.24</v>
      </c>
      <c r="J3" s="41">
        <f>ROUND(VLOOKUP(Tarifierung!$B$5,$A$13:$O$75,10,FALSE),2)</f>
        <v>8.7799999999999994</v>
      </c>
      <c r="K3" s="41">
        <f>ROUND(VLOOKUP(Tarifierung!$B$5,$A$13:$O$75,11,FALSE),2)</f>
        <v>10.84</v>
      </c>
      <c r="L3" s="41">
        <f>ROUND(VLOOKUP(Tarifierung!$B$5,$A$13:$O$75,12,FALSE),2)</f>
        <v>4.91</v>
      </c>
      <c r="M3" s="41">
        <f>ROUND(VLOOKUP(Tarifierung!$B$5,$A$13:$O$75,13,FALSE),2)</f>
        <v>3.29</v>
      </c>
      <c r="N3" s="41">
        <f>ROUND(VLOOKUP(Tarifierung!$B$5,$A$13:$O$75,14,FALSE),2)</f>
        <v>3.21</v>
      </c>
      <c r="O3" s="17">
        <f>ROUND(VLOOKUP(Tarifierung!$B$5,$A$13:$O$75,15,FALSE),2)</f>
        <v>38.4</v>
      </c>
    </row>
    <row r="4" spans="1:15" s="1" customFormat="1" x14ac:dyDescent="0.2">
      <c r="A4" s="121" t="s">
        <v>101</v>
      </c>
      <c r="B4" s="41">
        <f>ROUND(VLOOKUP(Tarifierung!$G$5,$A$13:$O$75,2,FALSE),2)</f>
        <v>0.79</v>
      </c>
      <c r="C4" s="41">
        <f>ROUND(VLOOKUP(Tarifierung!$G$5,$A$13:$O$75,3,FALSE),2)</f>
        <v>1.1200000000000001</v>
      </c>
      <c r="D4" s="41">
        <f>ROUND(VLOOKUP(Tarifierung!$G$5,$A$13:$O$75,4,FALSE),2)</f>
        <v>1.38</v>
      </c>
      <c r="E4" s="41">
        <f>ROUND(VLOOKUP(Tarifierung!$G$5,$A$13:$O$75,5,FALSE),2)</f>
        <v>0.62</v>
      </c>
      <c r="F4" s="41">
        <f>ROUND(VLOOKUP(Tarifierung!$G$5,$A$13:$O$75,6,FALSE),2)</f>
        <v>0.42</v>
      </c>
      <c r="G4" s="41">
        <f>ROUND(VLOOKUP(Tarifierung!$G$5,$A$13:$O$75,7,FALSE),2)</f>
        <v>0.41</v>
      </c>
      <c r="H4" s="41">
        <f>ROUND(VLOOKUP(Tarifierung!$G$5,$A$13:$O$75,8,FALSE),2)</f>
        <v>4.88</v>
      </c>
      <c r="I4" s="41">
        <f>ROUND(VLOOKUP(Tarifierung!$G$5,$A$13:$O$75,9,FALSE),2)</f>
        <v>0.66</v>
      </c>
      <c r="J4" s="41">
        <f>ROUND(VLOOKUP(Tarifierung!$G$5,$A$13:$O$75,10,FALSE),2)</f>
        <v>0.93</v>
      </c>
      <c r="K4" s="41">
        <f>ROUND(VLOOKUP(Tarifierung!$G$5,$A$13:$O$75,11,FALSE),2)</f>
        <v>1.1499999999999999</v>
      </c>
      <c r="L4" s="41">
        <f>ROUND(VLOOKUP(Tarifierung!$G$5,$A$13:$O$75,12,FALSE),2)</f>
        <v>0.52</v>
      </c>
      <c r="M4" s="41">
        <f>ROUND(VLOOKUP(Tarifierung!$G$5,$A$13:$O$75,13,FALSE),2)</f>
        <v>0.35</v>
      </c>
      <c r="N4" s="41">
        <f>ROUND(VLOOKUP(Tarifierung!$G$5,$A$13:$O$75,14,FALSE),2)</f>
        <v>0.34</v>
      </c>
      <c r="O4" s="17">
        <f>ROUND(VLOOKUP(Tarifierung!$G$5,$A$13:$O$75,15,FALSE),2)</f>
        <v>4.07</v>
      </c>
    </row>
    <row r="5" spans="1:15" s="1" customFormat="1" x14ac:dyDescent="0.2">
      <c r="A5" s="121" t="s">
        <v>134</v>
      </c>
      <c r="B5" s="41" t="e">
        <f>ROUND(VLOOKUP(Tarifierung!$L$5,$A$13:$O$75,2,FALSE),2)</f>
        <v>#N/A</v>
      </c>
      <c r="C5" s="41" t="e">
        <f>ROUND(VLOOKUP(Tarifierung!$L$5,$A$13:$O$75,3,FALSE),2)</f>
        <v>#N/A</v>
      </c>
      <c r="D5" s="41" t="e">
        <f>ROUND(VLOOKUP(Tarifierung!$L$5,$A$13:$O$75,4,FALSE),2)</f>
        <v>#N/A</v>
      </c>
      <c r="E5" s="41" t="e">
        <f>ROUND(VLOOKUP(Tarifierung!$L$5,$A$13:$O$75,5,FALSE),2)</f>
        <v>#N/A</v>
      </c>
      <c r="F5" s="41" t="e">
        <f>ROUND(VLOOKUP(Tarifierung!$L$5,$A$13:$O$75,6,FALSE),2)</f>
        <v>#N/A</v>
      </c>
      <c r="G5" s="41" t="e">
        <f>ROUND(VLOOKUP(Tarifierung!$L$5,$A$13:$O$75,7,FALSE),2)</f>
        <v>#N/A</v>
      </c>
      <c r="H5" s="41" t="e">
        <f>ROUND(VLOOKUP(Tarifierung!$L$5,$A$13:$O$75,8,FALSE),2)</f>
        <v>#N/A</v>
      </c>
      <c r="I5" s="41" t="e">
        <f>ROUND(VLOOKUP(Tarifierung!$L$5,$A$13:$O$75,9,FALSE),2)</f>
        <v>#N/A</v>
      </c>
      <c r="J5" s="41" t="e">
        <f>ROUND(VLOOKUP(Tarifierung!$L$5,$A$13:$O$75,10,FALSE),2)</f>
        <v>#N/A</v>
      </c>
      <c r="K5" s="41" t="e">
        <f>ROUND(VLOOKUP(Tarifierung!$L$5,$A$13:$O$75,11,FALSE),2)</f>
        <v>#N/A</v>
      </c>
      <c r="L5" s="41" t="e">
        <f>ROUND(VLOOKUP(Tarifierung!$L$5,$A$13:$O$75,12,FALSE),2)</f>
        <v>#N/A</v>
      </c>
      <c r="M5" s="41" t="e">
        <f>ROUND(VLOOKUP(Tarifierung!$L$5,$A$13:$O$75,13,FALSE),2)</f>
        <v>#N/A</v>
      </c>
      <c r="N5" s="41" t="e">
        <f>ROUND(VLOOKUP(Tarifierung!$L$5,$A$13:$O$75,14,FALSE),2)</f>
        <v>#N/A</v>
      </c>
      <c r="O5" s="17" t="e">
        <f>ROUND(VLOOKUP(Tarifierung!$L$5,$A$13:$O$75,15,FALSE),2)</f>
        <v>#N/A</v>
      </c>
    </row>
    <row r="6" spans="1:15" s="1" customFormat="1" x14ac:dyDescent="0.2">
      <c r="A6" s="121" t="s">
        <v>135</v>
      </c>
      <c r="B6" s="41" t="e">
        <f>ROUND(VLOOKUP(Tarifierung!$Q$5,$A$13:$O$75,2,FALSE),2)</f>
        <v>#N/A</v>
      </c>
      <c r="C6" s="41" t="e">
        <f>ROUND(VLOOKUP(Tarifierung!$Q$5,$A$13:$O$75,3,FALSE),2)</f>
        <v>#N/A</v>
      </c>
      <c r="D6" s="41" t="e">
        <f>ROUND(VLOOKUP(Tarifierung!$Q$5,$A$13:$O$75,4,FALSE),2)</f>
        <v>#N/A</v>
      </c>
      <c r="E6" s="41" t="e">
        <f>ROUND(VLOOKUP(Tarifierung!$Q$5,$A$13:$O$75,5,FALSE),2)</f>
        <v>#N/A</v>
      </c>
      <c r="F6" s="41" t="e">
        <f>ROUND(VLOOKUP(Tarifierung!$Q$5,$A$13:$O$75,6,FALSE),2)</f>
        <v>#N/A</v>
      </c>
      <c r="G6" s="41" t="e">
        <f>ROUND(VLOOKUP(Tarifierung!$Q$5,$A$13:$O$75,7,FALSE),2)</f>
        <v>#N/A</v>
      </c>
      <c r="H6" s="41" t="e">
        <f>ROUND(VLOOKUP(Tarifierung!$Q$5,$A$13:$O$75,8,FALSE),2)</f>
        <v>#N/A</v>
      </c>
      <c r="I6" s="41" t="e">
        <f>ROUND(VLOOKUP(Tarifierung!$Q$5,$A$13:$O$75,9,FALSE),2)</f>
        <v>#N/A</v>
      </c>
      <c r="J6" s="41" t="e">
        <f>ROUND(VLOOKUP(Tarifierung!$Q$5,$A$13:$O$75,10,FALSE),2)</f>
        <v>#N/A</v>
      </c>
      <c r="K6" s="41" t="e">
        <f>ROUND(VLOOKUP(Tarifierung!$Q$5,$A$13:$O$75,11,FALSE),2)</f>
        <v>#N/A</v>
      </c>
      <c r="L6" s="41" t="e">
        <f>ROUND(VLOOKUP(Tarifierung!$Q$5,$A$13:$O$75,12,FALSE),2)</f>
        <v>#N/A</v>
      </c>
      <c r="M6" s="41" t="e">
        <f>ROUND(VLOOKUP(Tarifierung!$Q$5,$A$13:$O$75,13,FALSE),2)</f>
        <v>#N/A</v>
      </c>
      <c r="N6" s="41" t="e">
        <f>ROUND(VLOOKUP(Tarifierung!$Q$5,$A$13:$O$75,14,FALSE),2)</f>
        <v>#N/A</v>
      </c>
      <c r="O6" s="17" t="e">
        <f>ROUND(VLOOKUP(Tarifierung!$Q$5,$A$13:$O$75,15,FALSE),2)</f>
        <v>#N/A</v>
      </c>
    </row>
    <row r="7" spans="1:15" s="1" customFormat="1" x14ac:dyDescent="0.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1" customFormat="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10" spans="1:15" ht="18" x14ac:dyDescent="0.25">
      <c r="A10" s="2" t="s">
        <v>66</v>
      </c>
    </row>
    <row r="11" spans="1:15" ht="9.75" customHeight="1" thickBot="1" x14ac:dyDescent="0.3">
      <c r="A11" s="2"/>
    </row>
    <row r="12" spans="1:15" x14ac:dyDescent="0.2">
      <c r="B12" s="179" t="s">
        <v>10</v>
      </c>
      <c r="C12" s="180"/>
      <c r="D12" s="180"/>
      <c r="E12" s="180"/>
      <c r="F12" s="180"/>
      <c r="G12" s="180"/>
      <c r="H12" s="181"/>
      <c r="I12" s="179" t="s">
        <v>11</v>
      </c>
      <c r="J12" s="180"/>
      <c r="K12" s="180"/>
      <c r="L12" s="180"/>
      <c r="M12" s="180"/>
      <c r="N12" s="180"/>
      <c r="O12" s="181"/>
    </row>
    <row r="13" spans="1:15" ht="31.5" customHeight="1" x14ac:dyDescent="0.2">
      <c r="A13" s="34" t="s">
        <v>43</v>
      </c>
      <c r="B13" s="35" t="s">
        <v>122</v>
      </c>
      <c r="C13" s="3" t="s">
        <v>105</v>
      </c>
      <c r="D13" s="3" t="s">
        <v>20</v>
      </c>
      <c r="E13" s="3" t="s">
        <v>21</v>
      </c>
      <c r="F13" s="3" t="s">
        <v>22</v>
      </c>
      <c r="G13" s="3" t="s">
        <v>58</v>
      </c>
      <c r="H13" s="36" t="s">
        <v>55</v>
      </c>
      <c r="I13" s="35" t="s">
        <v>122</v>
      </c>
      <c r="J13" s="3" t="s">
        <v>105</v>
      </c>
      <c r="K13" s="3" t="s">
        <v>20</v>
      </c>
      <c r="L13" s="3" t="s">
        <v>21</v>
      </c>
      <c r="M13" s="4" t="s">
        <v>22</v>
      </c>
      <c r="N13" s="4" t="s">
        <v>58</v>
      </c>
      <c r="O13" s="36" t="s">
        <v>55</v>
      </c>
    </row>
    <row r="14" spans="1:15" x14ac:dyDescent="0.2">
      <c r="A14" s="27" t="s">
        <v>67</v>
      </c>
      <c r="B14" s="39"/>
      <c r="C14" s="17"/>
      <c r="D14" s="17"/>
      <c r="E14" s="17"/>
      <c r="F14" s="17"/>
      <c r="G14" s="17"/>
      <c r="H14" s="40"/>
      <c r="I14" s="39"/>
      <c r="J14" s="17"/>
      <c r="K14" s="17"/>
      <c r="L14" s="17"/>
      <c r="M14" s="17"/>
      <c r="N14" s="17"/>
      <c r="O14" s="40"/>
    </row>
    <row r="15" spans="1:15" x14ac:dyDescent="0.2">
      <c r="A15" s="27"/>
      <c r="B15" s="39"/>
      <c r="C15" s="17"/>
      <c r="D15" s="17"/>
      <c r="E15" s="17"/>
      <c r="F15" s="17"/>
      <c r="G15" s="17"/>
      <c r="H15" s="40"/>
      <c r="I15" s="39"/>
      <c r="J15" s="17"/>
      <c r="K15" s="17"/>
      <c r="L15" s="17"/>
      <c r="M15" s="17"/>
      <c r="N15" s="17"/>
      <c r="O15" s="40"/>
    </row>
    <row r="16" spans="1:15" x14ac:dyDescent="0.2">
      <c r="A16" s="27"/>
      <c r="B16" s="39"/>
      <c r="C16" s="17"/>
      <c r="D16" s="17"/>
      <c r="E16" s="17"/>
      <c r="F16" s="17"/>
      <c r="G16" s="17"/>
      <c r="H16" s="40"/>
      <c r="I16" s="39"/>
      <c r="J16" s="17"/>
      <c r="K16" s="17"/>
      <c r="L16" s="17"/>
      <c r="M16" s="17"/>
      <c r="N16" s="17"/>
      <c r="O16" s="40"/>
    </row>
    <row r="17" spans="1:15" x14ac:dyDescent="0.2">
      <c r="A17" s="27">
        <v>67</v>
      </c>
      <c r="B17" s="154">
        <v>0.79</v>
      </c>
      <c r="C17" s="155">
        <v>1.1200000000000001</v>
      </c>
      <c r="D17" s="155">
        <v>1.38</v>
      </c>
      <c r="E17" s="155">
        <v>0.62</v>
      </c>
      <c r="F17" s="155">
        <v>0.42</v>
      </c>
      <c r="G17" s="155">
        <v>0.41</v>
      </c>
      <c r="H17" s="156">
        <v>4.88</v>
      </c>
      <c r="I17" s="154">
        <v>0.66</v>
      </c>
      <c r="J17" s="155">
        <v>0.93</v>
      </c>
      <c r="K17" s="155">
        <v>1.1499999999999999</v>
      </c>
      <c r="L17" s="155">
        <v>0.52</v>
      </c>
      <c r="M17" s="155">
        <v>0.35</v>
      </c>
      <c r="N17" s="155">
        <v>0.34</v>
      </c>
      <c r="O17" s="156">
        <v>4.07</v>
      </c>
    </row>
    <row r="18" spans="1:15" x14ac:dyDescent="0.2">
      <c r="A18" s="27">
        <v>68</v>
      </c>
      <c r="B18" s="154">
        <v>0.83</v>
      </c>
      <c r="C18" s="155">
        <v>1.17</v>
      </c>
      <c r="D18" s="155">
        <v>1.45</v>
      </c>
      <c r="E18" s="155">
        <v>0.66</v>
      </c>
      <c r="F18" s="155">
        <v>0.44</v>
      </c>
      <c r="G18" s="155">
        <v>0.43</v>
      </c>
      <c r="H18" s="156">
        <v>5.13</v>
      </c>
      <c r="I18" s="154">
        <v>0.69</v>
      </c>
      <c r="J18" s="155">
        <v>0.98</v>
      </c>
      <c r="K18" s="155">
        <v>1.21</v>
      </c>
      <c r="L18" s="155">
        <v>0.55000000000000004</v>
      </c>
      <c r="M18" s="155">
        <v>0.37</v>
      </c>
      <c r="N18" s="155">
        <v>0.36</v>
      </c>
      <c r="O18" s="156">
        <v>4.2699999999999996</v>
      </c>
    </row>
    <row r="19" spans="1:15" x14ac:dyDescent="0.2">
      <c r="A19" s="27">
        <v>69</v>
      </c>
      <c r="B19" s="154">
        <v>0.87</v>
      </c>
      <c r="C19" s="157">
        <v>1.23</v>
      </c>
      <c r="D19" s="155">
        <v>1.52</v>
      </c>
      <c r="E19" s="155">
        <v>0.69</v>
      </c>
      <c r="F19" s="155">
        <v>0.46</v>
      </c>
      <c r="G19" s="155">
        <v>0.45</v>
      </c>
      <c r="H19" s="156">
        <v>5.38</v>
      </c>
      <c r="I19" s="154">
        <v>0.73</v>
      </c>
      <c r="J19" s="155">
        <v>1.03</v>
      </c>
      <c r="K19" s="155">
        <v>1.27</v>
      </c>
      <c r="L19" s="155">
        <v>0.56999999999999995</v>
      </c>
      <c r="M19" s="155">
        <v>0.38</v>
      </c>
      <c r="N19" s="155">
        <v>0.37</v>
      </c>
      <c r="O19" s="156">
        <v>4.49</v>
      </c>
    </row>
    <row r="20" spans="1:15" x14ac:dyDescent="0.2">
      <c r="A20" s="27">
        <v>70</v>
      </c>
      <c r="B20" s="158">
        <v>0.92</v>
      </c>
      <c r="C20" s="157">
        <v>1.29</v>
      </c>
      <c r="D20" s="155">
        <v>1.6</v>
      </c>
      <c r="E20" s="155">
        <v>0.72</v>
      </c>
      <c r="F20" s="155">
        <v>0.48</v>
      </c>
      <c r="G20" s="155">
        <v>0.47</v>
      </c>
      <c r="H20" s="156">
        <v>5.65</v>
      </c>
      <c r="I20" s="154">
        <v>0.77</v>
      </c>
      <c r="J20" s="155">
        <v>1.08</v>
      </c>
      <c r="K20" s="155">
        <v>1.33</v>
      </c>
      <c r="L20" s="155">
        <v>0.6</v>
      </c>
      <c r="M20" s="155">
        <v>0.4</v>
      </c>
      <c r="N20" s="155">
        <v>0.39</v>
      </c>
      <c r="O20" s="156">
        <v>4.71</v>
      </c>
    </row>
    <row r="21" spans="1:15" x14ac:dyDescent="0.2">
      <c r="A21" s="27">
        <v>71</v>
      </c>
      <c r="B21" s="154">
        <v>0.96</v>
      </c>
      <c r="C21" s="157">
        <v>1.36</v>
      </c>
      <c r="D21" s="155">
        <v>1.68</v>
      </c>
      <c r="E21" s="155">
        <v>0.76</v>
      </c>
      <c r="F21" s="155">
        <v>0.51</v>
      </c>
      <c r="G21" s="155">
        <v>0.5</v>
      </c>
      <c r="H21" s="156">
        <v>5.94</v>
      </c>
      <c r="I21" s="154">
        <v>0.8</v>
      </c>
      <c r="J21" s="155">
        <v>1.1299999999999999</v>
      </c>
      <c r="K21" s="155">
        <v>1.4</v>
      </c>
      <c r="L21" s="155">
        <v>0.63</v>
      </c>
      <c r="M21" s="155">
        <v>0.42</v>
      </c>
      <c r="N21" s="155">
        <v>0.41</v>
      </c>
      <c r="O21" s="156">
        <v>4.95</v>
      </c>
    </row>
    <row r="22" spans="1:15" x14ac:dyDescent="0.2">
      <c r="A22" s="27">
        <v>72</v>
      </c>
      <c r="B22" s="154">
        <v>1.01</v>
      </c>
      <c r="C22" s="155">
        <v>1.43</v>
      </c>
      <c r="D22" s="155">
        <v>1.76</v>
      </c>
      <c r="E22" s="155">
        <v>0.8</v>
      </c>
      <c r="F22" s="155">
        <v>0.53</v>
      </c>
      <c r="G22" s="155">
        <v>0.52</v>
      </c>
      <c r="H22" s="156">
        <v>6.23</v>
      </c>
      <c r="I22" s="154">
        <v>0.84</v>
      </c>
      <c r="J22" s="155">
        <v>1.19</v>
      </c>
      <c r="K22" s="155">
        <v>1.47</v>
      </c>
      <c r="L22" s="155">
        <v>0.66</v>
      </c>
      <c r="M22" s="155">
        <v>0.44</v>
      </c>
      <c r="N22" s="155">
        <v>0.43</v>
      </c>
      <c r="O22" s="156">
        <v>5.19</v>
      </c>
    </row>
    <row r="23" spans="1:15" x14ac:dyDescent="0.2">
      <c r="A23" s="27">
        <v>73</v>
      </c>
      <c r="B23" s="154">
        <v>1.06</v>
      </c>
      <c r="C23" s="155">
        <v>1.5</v>
      </c>
      <c r="D23" s="155">
        <v>1.85</v>
      </c>
      <c r="E23" s="155">
        <v>0.84</v>
      </c>
      <c r="F23" s="155">
        <v>0.56000000000000005</v>
      </c>
      <c r="G23" s="155">
        <v>0.55000000000000004</v>
      </c>
      <c r="H23" s="156">
        <v>6.55</v>
      </c>
      <c r="I23" s="154">
        <v>0.89</v>
      </c>
      <c r="J23" s="155">
        <v>1.25</v>
      </c>
      <c r="K23" s="155">
        <v>1.54</v>
      </c>
      <c r="L23" s="155">
        <v>0.7</v>
      </c>
      <c r="M23" s="155">
        <v>0.47</v>
      </c>
      <c r="N23" s="155">
        <v>0.46</v>
      </c>
      <c r="O23" s="156">
        <v>5.45</v>
      </c>
    </row>
    <row r="24" spans="1:15" x14ac:dyDescent="0.2">
      <c r="A24" s="27">
        <v>74</v>
      </c>
      <c r="B24" s="154">
        <v>1.1200000000000001</v>
      </c>
      <c r="C24" s="155">
        <v>1.57</v>
      </c>
      <c r="D24" s="155">
        <v>1.94</v>
      </c>
      <c r="E24" s="155">
        <v>0.88</v>
      </c>
      <c r="F24" s="155">
        <v>0.59</v>
      </c>
      <c r="G24" s="155">
        <v>0.56999999999999995</v>
      </c>
      <c r="H24" s="156">
        <v>6.87</v>
      </c>
      <c r="I24" s="154">
        <v>0.93</v>
      </c>
      <c r="J24" s="155">
        <v>1.31</v>
      </c>
      <c r="K24" s="155">
        <v>1.62</v>
      </c>
      <c r="L24" s="155">
        <v>0.73</v>
      </c>
      <c r="M24" s="155">
        <v>0.49</v>
      </c>
      <c r="N24" s="155">
        <v>0.48</v>
      </c>
      <c r="O24" s="156">
        <v>5.73</v>
      </c>
    </row>
    <row r="25" spans="1:15" x14ac:dyDescent="0.2">
      <c r="A25" s="38">
        <v>75</v>
      </c>
      <c r="B25" s="158">
        <v>1.17</v>
      </c>
      <c r="C25" s="155">
        <v>1.65</v>
      </c>
      <c r="D25" s="155">
        <v>2.04</v>
      </c>
      <c r="E25" s="155">
        <v>0.92</v>
      </c>
      <c r="F25" s="155">
        <v>0.62</v>
      </c>
      <c r="G25" s="155">
        <v>0.6</v>
      </c>
      <c r="H25" s="156">
        <v>7.22</v>
      </c>
      <c r="I25" s="154">
        <v>0.98</v>
      </c>
      <c r="J25" s="155">
        <v>1.38</v>
      </c>
      <c r="K25" s="155">
        <v>1.7</v>
      </c>
      <c r="L25" s="155">
        <v>0.77</v>
      </c>
      <c r="M25" s="155">
        <v>0.51</v>
      </c>
      <c r="N25" s="155">
        <v>0.5</v>
      </c>
      <c r="O25" s="156">
        <v>6.01</v>
      </c>
    </row>
    <row r="26" spans="1:15" x14ac:dyDescent="0.2">
      <c r="A26" s="27">
        <v>76</v>
      </c>
      <c r="B26" s="154">
        <v>1.23</v>
      </c>
      <c r="C26" s="155">
        <v>1.73</v>
      </c>
      <c r="D26" s="155">
        <v>2.14</v>
      </c>
      <c r="E26" s="155">
        <v>0.97</v>
      </c>
      <c r="F26" s="155">
        <v>0.65</v>
      </c>
      <c r="G26" s="155">
        <v>0.63</v>
      </c>
      <c r="H26" s="156">
        <v>7.58</v>
      </c>
      <c r="I26" s="154">
        <v>1.03</v>
      </c>
      <c r="J26" s="155">
        <v>1.44</v>
      </c>
      <c r="K26" s="155">
        <v>1.78</v>
      </c>
      <c r="L26" s="155">
        <v>0.81</v>
      </c>
      <c r="M26" s="155">
        <v>0.54</v>
      </c>
      <c r="N26" s="155">
        <v>0.53</v>
      </c>
      <c r="O26" s="156">
        <v>6.31</v>
      </c>
    </row>
    <row r="27" spans="1:15" x14ac:dyDescent="0.2">
      <c r="A27" s="27">
        <v>77</v>
      </c>
      <c r="B27" s="154">
        <v>1.29</v>
      </c>
      <c r="C27" s="155">
        <v>1.82</v>
      </c>
      <c r="D27" s="155">
        <v>2.25</v>
      </c>
      <c r="E27" s="155">
        <v>1.02</v>
      </c>
      <c r="F27" s="155">
        <v>0.68</v>
      </c>
      <c r="G27" s="155">
        <v>0.66</v>
      </c>
      <c r="H27" s="156">
        <v>7.96</v>
      </c>
      <c r="I27" s="154">
        <v>1.08</v>
      </c>
      <c r="J27" s="155">
        <v>1.52</v>
      </c>
      <c r="K27" s="155">
        <v>1.87</v>
      </c>
      <c r="L27" s="155">
        <v>0.85</v>
      </c>
      <c r="M27" s="155">
        <v>0.56999999999999995</v>
      </c>
      <c r="N27" s="155">
        <v>0.55000000000000004</v>
      </c>
      <c r="O27" s="156">
        <v>6.63</v>
      </c>
    </row>
    <row r="28" spans="1:15" x14ac:dyDescent="0.2">
      <c r="A28" s="27">
        <v>78</v>
      </c>
      <c r="B28" s="154">
        <v>1.36</v>
      </c>
      <c r="C28" s="155">
        <v>1.91</v>
      </c>
      <c r="D28" s="155">
        <v>2.36</v>
      </c>
      <c r="E28" s="155">
        <v>1.07</v>
      </c>
      <c r="F28" s="155">
        <v>0.72</v>
      </c>
      <c r="G28" s="155">
        <v>0.7</v>
      </c>
      <c r="H28" s="156">
        <v>8.35</v>
      </c>
      <c r="I28" s="154">
        <v>1.1299999999999999</v>
      </c>
      <c r="J28" s="155">
        <v>1.59</v>
      </c>
      <c r="K28" s="155">
        <v>1.96</v>
      </c>
      <c r="L28" s="155">
        <v>0.89</v>
      </c>
      <c r="M28" s="155">
        <v>0.6</v>
      </c>
      <c r="N28" s="155">
        <v>0.57999999999999996</v>
      </c>
      <c r="O28" s="156">
        <v>6.96</v>
      </c>
    </row>
    <row r="29" spans="1:15" x14ac:dyDescent="0.2">
      <c r="A29" s="27">
        <v>79</v>
      </c>
      <c r="B29" s="154">
        <v>1.42</v>
      </c>
      <c r="C29" s="155">
        <v>2.0099999999999998</v>
      </c>
      <c r="D29" s="155">
        <v>2.48</v>
      </c>
      <c r="E29" s="155">
        <v>1.1200000000000001</v>
      </c>
      <c r="F29" s="155">
        <v>0.75</v>
      </c>
      <c r="G29" s="155">
        <v>0.73</v>
      </c>
      <c r="H29" s="156">
        <v>8.77</v>
      </c>
      <c r="I29" s="154">
        <v>1.19</v>
      </c>
      <c r="J29" s="155">
        <v>1.67</v>
      </c>
      <c r="K29" s="155">
        <v>2.06</v>
      </c>
      <c r="L29" s="155">
        <v>0.93</v>
      </c>
      <c r="M29" s="155">
        <v>0.63</v>
      </c>
      <c r="N29" s="155">
        <v>0.61</v>
      </c>
      <c r="O29" s="156">
        <v>7.31</v>
      </c>
    </row>
    <row r="30" spans="1:15" x14ac:dyDescent="0.2">
      <c r="A30" s="27">
        <v>80</v>
      </c>
      <c r="B30" s="154">
        <v>1.5</v>
      </c>
      <c r="C30" s="155">
        <v>2.11</v>
      </c>
      <c r="D30" s="155">
        <v>2.6</v>
      </c>
      <c r="E30" s="155">
        <v>1.18</v>
      </c>
      <c r="F30" s="155">
        <v>0.79</v>
      </c>
      <c r="G30" s="155">
        <v>0.77</v>
      </c>
      <c r="H30" s="156">
        <v>9.2100000000000009</v>
      </c>
      <c r="I30" s="154">
        <v>1.25</v>
      </c>
      <c r="J30" s="155">
        <v>1.76</v>
      </c>
      <c r="K30" s="155">
        <v>2.17</v>
      </c>
      <c r="L30" s="155">
        <v>0.98</v>
      </c>
      <c r="M30" s="155">
        <v>0.66</v>
      </c>
      <c r="N30" s="155">
        <v>0.64</v>
      </c>
      <c r="O30" s="156">
        <v>7.67</v>
      </c>
    </row>
    <row r="31" spans="1:15" x14ac:dyDescent="0.2">
      <c r="A31" s="27">
        <v>81</v>
      </c>
      <c r="B31" s="154">
        <v>1.57</v>
      </c>
      <c r="C31" s="155">
        <v>2.21</v>
      </c>
      <c r="D31" s="155">
        <v>2.73</v>
      </c>
      <c r="E31" s="155">
        <v>1.24</v>
      </c>
      <c r="F31" s="155">
        <v>0.83</v>
      </c>
      <c r="G31" s="155">
        <v>0.81</v>
      </c>
      <c r="H31" s="156">
        <v>9.67</v>
      </c>
      <c r="I31" s="154">
        <v>1.31</v>
      </c>
      <c r="J31" s="155">
        <v>1.84</v>
      </c>
      <c r="K31" s="155">
        <v>2.27</v>
      </c>
      <c r="L31" s="155">
        <v>1.03</v>
      </c>
      <c r="M31" s="155">
        <v>0.69</v>
      </c>
      <c r="N31" s="155">
        <v>0.67</v>
      </c>
      <c r="O31" s="156">
        <v>8.06</v>
      </c>
    </row>
    <row r="32" spans="1:15" x14ac:dyDescent="0.2">
      <c r="A32" s="27">
        <v>82</v>
      </c>
      <c r="B32" s="154">
        <v>1.65</v>
      </c>
      <c r="C32" s="155">
        <v>2.3199999999999998</v>
      </c>
      <c r="D32" s="155">
        <v>2.87</v>
      </c>
      <c r="E32" s="155">
        <v>1.3</v>
      </c>
      <c r="F32" s="155">
        <v>0.87</v>
      </c>
      <c r="G32" s="155">
        <v>0.85</v>
      </c>
      <c r="H32" s="156">
        <v>10.15</v>
      </c>
      <c r="I32" s="154">
        <v>1.37</v>
      </c>
      <c r="J32" s="155">
        <v>1.94</v>
      </c>
      <c r="K32" s="155">
        <v>2.39</v>
      </c>
      <c r="L32" s="155">
        <v>1.08</v>
      </c>
      <c r="M32" s="155">
        <v>0.72</v>
      </c>
      <c r="N32" s="155">
        <v>0.71</v>
      </c>
      <c r="O32" s="156">
        <v>8.4600000000000009</v>
      </c>
    </row>
    <row r="33" spans="1:15" x14ac:dyDescent="0.2">
      <c r="A33" s="27">
        <v>83</v>
      </c>
      <c r="B33" s="154">
        <v>1.73</v>
      </c>
      <c r="C33" s="155">
        <v>2.44</v>
      </c>
      <c r="D33" s="155">
        <v>3.01</v>
      </c>
      <c r="E33" s="155">
        <v>1.36</v>
      </c>
      <c r="F33" s="155">
        <v>0.91</v>
      </c>
      <c r="G33" s="155">
        <v>0.89</v>
      </c>
      <c r="H33" s="156">
        <v>10.66</v>
      </c>
      <c r="I33" s="154">
        <v>1.44</v>
      </c>
      <c r="J33" s="155">
        <v>2.0299999999999998</v>
      </c>
      <c r="K33" s="155">
        <v>2.5099999999999998</v>
      </c>
      <c r="L33" s="155">
        <v>1.1399999999999999</v>
      </c>
      <c r="M33" s="155">
        <v>0.76</v>
      </c>
      <c r="N33" s="155">
        <v>0.74</v>
      </c>
      <c r="O33" s="156">
        <v>8.8800000000000008</v>
      </c>
    </row>
    <row r="34" spans="1:15" x14ac:dyDescent="0.2">
      <c r="A34" s="27">
        <v>84</v>
      </c>
      <c r="B34" s="154">
        <v>1.82</v>
      </c>
      <c r="C34" s="155">
        <v>2.56</v>
      </c>
      <c r="D34" s="155">
        <v>3.16</v>
      </c>
      <c r="E34" s="155">
        <v>1.43</v>
      </c>
      <c r="F34" s="155">
        <v>0.96</v>
      </c>
      <c r="G34" s="155">
        <v>0.94</v>
      </c>
      <c r="H34" s="156">
        <v>11.19</v>
      </c>
      <c r="I34" s="154">
        <v>1.52</v>
      </c>
      <c r="J34" s="155">
        <v>2.13</v>
      </c>
      <c r="K34" s="155">
        <v>2.63</v>
      </c>
      <c r="L34" s="155">
        <v>1.19</v>
      </c>
      <c r="M34" s="155">
        <v>0.8</v>
      </c>
      <c r="N34" s="155">
        <v>0.78</v>
      </c>
      <c r="O34" s="156">
        <v>9.33</v>
      </c>
    </row>
    <row r="35" spans="1:15" x14ac:dyDescent="0.2">
      <c r="A35" s="27">
        <v>85</v>
      </c>
      <c r="B35" s="154">
        <v>1.91</v>
      </c>
      <c r="C35" s="155">
        <v>2.69</v>
      </c>
      <c r="D35" s="155">
        <v>3.32</v>
      </c>
      <c r="E35" s="155">
        <v>1.5</v>
      </c>
      <c r="F35" s="155">
        <v>1.01</v>
      </c>
      <c r="G35" s="155">
        <v>0.98</v>
      </c>
      <c r="H35" s="156">
        <v>11.75</v>
      </c>
      <c r="I35" s="154">
        <v>1.59</v>
      </c>
      <c r="J35" s="155">
        <v>2.2400000000000002</v>
      </c>
      <c r="K35" s="155">
        <v>2.76</v>
      </c>
      <c r="L35" s="155">
        <v>1.25</v>
      </c>
      <c r="M35" s="155">
        <v>0.84</v>
      </c>
      <c r="N35" s="155">
        <v>0.82</v>
      </c>
      <c r="O35" s="156">
        <v>9.7899999999999991</v>
      </c>
    </row>
    <row r="36" spans="1:15" x14ac:dyDescent="0.2">
      <c r="A36" s="27">
        <v>86</v>
      </c>
      <c r="B36" s="154">
        <v>2</v>
      </c>
      <c r="C36" s="155">
        <v>2.82</v>
      </c>
      <c r="D36" s="155">
        <v>3.48</v>
      </c>
      <c r="E36" s="155">
        <v>1.58</v>
      </c>
      <c r="F36" s="155">
        <v>1.06</v>
      </c>
      <c r="G36" s="155">
        <v>1.03</v>
      </c>
      <c r="H36" s="156">
        <v>12.34</v>
      </c>
      <c r="I36" s="154">
        <v>1.67</v>
      </c>
      <c r="J36" s="155">
        <v>2.35</v>
      </c>
      <c r="K36" s="155">
        <v>2.9</v>
      </c>
      <c r="L36" s="155">
        <v>1.31</v>
      </c>
      <c r="M36" s="155">
        <v>0.88</v>
      </c>
      <c r="N36" s="155">
        <v>0.86</v>
      </c>
      <c r="O36" s="156">
        <v>10.28</v>
      </c>
    </row>
    <row r="37" spans="1:15" x14ac:dyDescent="0.2">
      <c r="A37" s="27">
        <v>87</v>
      </c>
      <c r="B37" s="154">
        <v>2.11</v>
      </c>
      <c r="C37" s="155">
        <v>2.96</v>
      </c>
      <c r="D37" s="155">
        <v>3.66</v>
      </c>
      <c r="E37" s="155">
        <v>1.66</v>
      </c>
      <c r="F37" s="155">
        <v>1.1100000000000001</v>
      </c>
      <c r="G37" s="155">
        <v>1.08</v>
      </c>
      <c r="H37" s="156">
        <v>12.96</v>
      </c>
      <c r="I37" s="154">
        <v>1.75</v>
      </c>
      <c r="J37" s="155">
        <v>2.4700000000000002</v>
      </c>
      <c r="K37" s="155">
        <v>3.05</v>
      </c>
      <c r="L37" s="155">
        <v>1.38</v>
      </c>
      <c r="M37" s="155">
        <v>0.92</v>
      </c>
      <c r="N37" s="155">
        <v>0.9</v>
      </c>
      <c r="O37" s="156">
        <v>10.8</v>
      </c>
    </row>
    <row r="38" spans="1:15" x14ac:dyDescent="0.2">
      <c r="A38" s="27">
        <v>88</v>
      </c>
      <c r="B38" s="154">
        <v>2.21</v>
      </c>
      <c r="C38" s="155">
        <v>3.11</v>
      </c>
      <c r="D38" s="155">
        <v>3.84</v>
      </c>
      <c r="E38" s="155">
        <v>1.74</v>
      </c>
      <c r="F38" s="155">
        <v>1.17</v>
      </c>
      <c r="G38" s="155">
        <v>1.1399999999999999</v>
      </c>
      <c r="H38" s="156">
        <v>13.61</v>
      </c>
      <c r="I38" s="154">
        <v>1.84</v>
      </c>
      <c r="J38" s="155">
        <v>2.59</v>
      </c>
      <c r="K38" s="155">
        <v>3.2</v>
      </c>
      <c r="L38" s="155">
        <v>1.45</v>
      </c>
      <c r="M38" s="155">
        <v>0.97</v>
      </c>
      <c r="N38" s="155">
        <v>0.95</v>
      </c>
      <c r="O38" s="156">
        <v>11.34</v>
      </c>
    </row>
    <row r="39" spans="1:15" x14ac:dyDescent="0.2">
      <c r="A39" s="27">
        <v>89</v>
      </c>
      <c r="B39" s="154">
        <v>2.3199999999999998</v>
      </c>
      <c r="C39" s="155">
        <v>3.27</v>
      </c>
      <c r="D39" s="155">
        <v>4.03</v>
      </c>
      <c r="E39" s="155">
        <v>1.83</v>
      </c>
      <c r="F39" s="155">
        <v>1.22</v>
      </c>
      <c r="G39" s="155">
        <v>1.19</v>
      </c>
      <c r="H39" s="156">
        <v>14.29</v>
      </c>
      <c r="I39" s="154">
        <v>1.93</v>
      </c>
      <c r="J39" s="155">
        <v>2.72</v>
      </c>
      <c r="K39" s="155">
        <v>3.36</v>
      </c>
      <c r="L39" s="155">
        <v>1.52</v>
      </c>
      <c r="M39" s="155">
        <v>1.02</v>
      </c>
      <c r="N39" s="155">
        <v>0.99</v>
      </c>
      <c r="O39" s="156">
        <v>11.91</v>
      </c>
    </row>
    <row r="40" spans="1:15" x14ac:dyDescent="0.2">
      <c r="A40" s="27">
        <v>90</v>
      </c>
      <c r="B40" s="154">
        <v>2.44</v>
      </c>
      <c r="C40" s="155">
        <v>3.43</v>
      </c>
      <c r="D40" s="155">
        <v>4.2300000000000004</v>
      </c>
      <c r="E40" s="155">
        <v>1.92</v>
      </c>
      <c r="F40" s="155">
        <v>1.28</v>
      </c>
      <c r="G40" s="155">
        <v>1.25</v>
      </c>
      <c r="H40" s="156">
        <v>15</v>
      </c>
      <c r="I40" s="154">
        <v>2.0299999999999998</v>
      </c>
      <c r="J40" s="155">
        <v>2.86</v>
      </c>
      <c r="K40" s="155">
        <v>3.53</v>
      </c>
      <c r="L40" s="155">
        <v>1.6</v>
      </c>
      <c r="M40" s="155">
        <v>1.07</v>
      </c>
      <c r="N40" s="155">
        <v>1.04</v>
      </c>
      <c r="O40" s="156">
        <v>12.5</v>
      </c>
    </row>
    <row r="41" spans="1:15" x14ac:dyDescent="0.2">
      <c r="A41" s="27">
        <v>91</v>
      </c>
      <c r="B41" s="154">
        <v>2.56</v>
      </c>
      <c r="C41" s="155">
        <v>3.6</v>
      </c>
      <c r="D41" s="155">
        <v>4.45</v>
      </c>
      <c r="E41" s="155">
        <v>2.0099999999999998</v>
      </c>
      <c r="F41" s="155">
        <v>1.35</v>
      </c>
      <c r="G41" s="155">
        <v>1.32</v>
      </c>
      <c r="H41" s="156">
        <v>15.75</v>
      </c>
      <c r="I41" s="154">
        <v>2.13</v>
      </c>
      <c r="J41" s="155">
        <v>3</v>
      </c>
      <c r="K41" s="155">
        <v>3.7</v>
      </c>
      <c r="L41" s="155">
        <v>1.68</v>
      </c>
      <c r="M41" s="155">
        <v>1.1200000000000001</v>
      </c>
      <c r="N41" s="155">
        <v>1.1000000000000001</v>
      </c>
      <c r="O41" s="156">
        <v>13.13</v>
      </c>
    </row>
    <row r="42" spans="1:15" x14ac:dyDescent="0.2">
      <c r="A42" s="27">
        <v>92</v>
      </c>
      <c r="B42" s="154">
        <v>2.69</v>
      </c>
      <c r="C42" s="155">
        <v>3.78</v>
      </c>
      <c r="D42" s="155">
        <v>4.67</v>
      </c>
      <c r="E42" s="155">
        <v>2.11</v>
      </c>
      <c r="F42" s="155">
        <v>1.42</v>
      </c>
      <c r="G42" s="155">
        <v>1.38</v>
      </c>
      <c r="H42" s="156">
        <v>16.54</v>
      </c>
      <c r="I42" s="154">
        <v>2.2400000000000002</v>
      </c>
      <c r="J42" s="155">
        <v>3.15</v>
      </c>
      <c r="K42" s="155">
        <v>3.89</v>
      </c>
      <c r="L42" s="155">
        <v>1.76</v>
      </c>
      <c r="M42" s="155">
        <v>1.18</v>
      </c>
      <c r="N42" s="155">
        <v>1.1499999999999999</v>
      </c>
      <c r="O42" s="156">
        <v>13.78</v>
      </c>
    </row>
    <row r="43" spans="1:15" x14ac:dyDescent="0.2">
      <c r="A43" s="27">
        <v>93</v>
      </c>
      <c r="B43" s="154">
        <v>2.82</v>
      </c>
      <c r="C43" s="155">
        <v>3.97</v>
      </c>
      <c r="D43" s="155">
        <v>4.9000000000000004</v>
      </c>
      <c r="E43" s="155">
        <v>2.2200000000000002</v>
      </c>
      <c r="F43" s="155">
        <v>1.49</v>
      </c>
      <c r="G43" s="155">
        <v>1.45</v>
      </c>
      <c r="H43" s="156">
        <v>17.37</v>
      </c>
      <c r="I43" s="154">
        <v>2.35</v>
      </c>
      <c r="J43" s="155">
        <v>3.31</v>
      </c>
      <c r="K43" s="155">
        <v>4.08</v>
      </c>
      <c r="L43" s="155">
        <v>1.85</v>
      </c>
      <c r="M43" s="155">
        <v>1.24</v>
      </c>
      <c r="N43" s="155">
        <v>1.21</v>
      </c>
      <c r="O43" s="156">
        <v>14.47</v>
      </c>
    </row>
    <row r="44" spans="1:15" x14ac:dyDescent="0.2">
      <c r="A44" s="27">
        <v>94</v>
      </c>
      <c r="B44" s="154">
        <v>2.96</v>
      </c>
      <c r="C44" s="155">
        <v>4.17</v>
      </c>
      <c r="D44" s="155">
        <v>5.15</v>
      </c>
      <c r="E44" s="155">
        <v>2.33</v>
      </c>
      <c r="F44" s="155">
        <v>1.56</v>
      </c>
      <c r="G44" s="155">
        <v>1.52</v>
      </c>
      <c r="H44" s="156">
        <v>18.23</v>
      </c>
      <c r="I44" s="154">
        <v>2.4700000000000002</v>
      </c>
      <c r="J44" s="155">
        <v>3.48</v>
      </c>
      <c r="K44" s="155">
        <v>4.29</v>
      </c>
      <c r="L44" s="155">
        <v>1.94</v>
      </c>
      <c r="M44" s="155">
        <v>1.3</v>
      </c>
      <c r="N44" s="155">
        <v>1.27</v>
      </c>
      <c r="O44" s="156">
        <v>15.2</v>
      </c>
    </row>
    <row r="45" spans="1:15" x14ac:dyDescent="0.2">
      <c r="A45" s="27">
        <v>95</v>
      </c>
      <c r="B45" s="154">
        <v>3.11</v>
      </c>
      <c r="C45" s="155">
        <v>4.38</v>
      </c>
      <c r="D45" s="155">
        <v>5.4</v>
      </c>
      <c r="E45" s="155">
        <v>2.4500000000000002</v>
      </c>
      <c r="F45" s="155">
        <v>1.64</v>
      </c>
      <c r="G45" s="155">
        <v>1.6</v>
      </c>
      <c r="H45" s="156">
        <v>19.149999999999999</v>
      </c>
      <c r="I45" s="154">
        <v>2.59</v>
      </c>
      <c r="J45" s="155">
        <v>3.65</v>
      </c>
      <c r="K45" s="155">
        <v>4.5</v>
      </c>
      <c r="L45" s="155">
        <v>2.04</v>
      </c>
      <c r="M45" s="155">
        <v>1.37</v>
      </c>
      <c r="N45" s="155">
        <v>1.33</v>
      </c>
      <c r="O45" s="156">
        <v>15.95</v>
      </c>
    </row>
    <row r="46" spans="1:15" x14ac:dyDescent="0.2">
      <c r="A46" s="27">
        <v>96</v>
      </c>
      <c r="B46" s="154">
        <v>3.27</v>
      </c>
      <c r="C46" s="155">
        <v>4.5999999999999996</v>
      </c>
      <c r="D46" s="155">
        <v>5.67</v>
      </c>
      <c r="E46" s="155">
        <v>2.57</v>
      </c>
      <c r="F46" s="155">
        <v>1.72</v>
      </c>
      <c r="G46" s="155">
        <v>1.68</v>
      </c>
      <c r="H46" s="156">
        <v>20.100000000000001</v>
      </c>
      <c r="I46" s="154">
        <v>2.72</v>
      </c>
      <c r="J46" s="155">
        <v>3.83</v>
      </c>
      <c r="K46" s="155">
        <v>4.7300000000000004</v>
      </c>
      <c r="L46" s="155">
        <v>2.14</v>
      </c>
      <c r="M46" s="155">
        <v>1.43</v>
      </c>
      <c r="N46" s="155">
        <v>1.4</v>
      </c>
      <c r="O46" s="156">
        <v>16.75</v>
      </c>
    </row>
    <row r="47" spans="1:15" x14ac:dyDescent="0.2">
      <c r="A47" s="27">
        <v>97</v>
      </c>
      <c r="B47" s="154">
        <v>3.43</v>
      </c>
      <c r="C47" s="155">
        <v>4.83</v>
      </c>
      <c r="D47" s="155">
        <v>5.96</v>
      </c>
      <c r="E47" s="155">
        <v>2.7</v>
      </c>
      <c r="F47" s="155">
        <v>1.81</v>
      </c>
      <c r="G47" s="155">
        <v>1.76</v>
      </c>
      <c r="H47" s="156">
        <v>21.11</v>
      </c>
      <c r="I47" s="154">
        <v>2.86</v>
      </c>
      <c r="J47" s="155">
        <v>4.0199999999999996</v>
      </c>
      <c r="K47" s="155">
        <v>4.97</v>
      </c>
      <c r="L47" s="155">
        <v>2.25</v>
      </c>
      <c r="M47" s="155">
        <v>1.51</v>
      </c>
      <c r="N47" s="155">
        <v>1.47</v>
      </c>
      <c r="O47" s="156">
        <v>17.59</v>
      </c>
    </row>
    <row r="48" spans="1:15" x14ac:dyDescent="0.2">
      <c r="A48" s="27">
        <v>98</v>
      </c>
      <c r="B48" s="154">
        <v>3.6</v>
      </c>
      <c r="C48" s="155">
        <v>5.07</v>
      </c>
      <c r="D48" s="155">
        <v>6.26</v>
      </c>
      <c r="E48" s="155">
        <v>2.83</v>
      </c>
      <c r="F48" s="155">
        <v>1.9</v>
      </c>
      <c r="G48" s="155">
        <v>1.85</v>
      </c>
      <c r="H48" s="156">
        <v>22.16</v>
      </c>
      <c r="I48" s="154">
        <v>3</v>
      </c>
      <c r="J48" s="155">
        <v>4.22</v>
      </c>
      <c r="K48" s="155">
        <v>5.21</v>
      </c>
      <c r="L48" s="155">
        <v>2.36</v>
      </c>
      <c r="M48" s="155">
        <v>1.58</v>
      </c>
      <c r="N48" s="155">
        <v>1.54</v>
      </c>
      <c r="O48" s="156">
        <v>18.47</v>
      </c>
    </row>
    <row r="49" spans="1:15" x14ac:dyDescent="0.2">
      <c r="A49" s="27">
        <v>99</v>
      </c>
      <c r="B49" s="154">
        <v>3.78</v>
      </c>
      <c r="C49" s="155">
        <v>5.32</v>
      </c>
      <c r="D49" s="155">
        <v>6.57</v>
      </c>
      <c r="E49" s="155">
        <v>2.97</v>
      </c>
      <c r="F49" s="155">
        <v>1.99</v>
      </c>
      <c r="G49" s="155">
        <v>1.94</v>
      </c>
      <c r="H49" s="156">
        <v>23.27</v>
      </c>
      <c r="I49" s="154">
        <v>3.15</v>
      </c>
      <c r="J49" s="155">
        <v>4.4400000000000004</v>
      </c>
      <c r="K49" s="155">
        <v>5.47</v>
      </c>
      <c r="L49" s="155">
        <v>2.48</v>
      </c>
      <c r="M49" s="155">
        <v>1.66</v>
      </c>
      <c r="N49" s="155">
        <v>1.62</v>
      </c>
      <c r="O49" s="156">
        <v>19.39</v>
      </c>
    </row>
    <row r="50" spans="1:15" x14ac:dyDescent="0.2">
      <c r="A50" s="27">
        <v>100</v>
      </c>
      <c r="B50" s="154">
        <v>3.97</v>
      </c>
      <c r="C50" s="155">
        <v>5.59</v>
      </c>
      <c r="D50" s="155">
        <v>6.9</v>
      </c>
      <c r="E50" s="155">
        <v>3.12</v>
      </c>
      <c r="F50" s="155">
        <v>2.09</v>
      </c>
      <c r="G50" s="155">
        <v>2.04</v>
      </c>
      <c r="H50" s="156">
        <v>24.44</v>
      </c>
      <c r="I50" s="154">
        <v>3.31</v>
      </c>
      <c r="J50" s="155">
        <v>4.66</v>
      </c>
      <c r="K50" s="155">
        <v>5.75</v>
      </c>
      <c r="L50" s="155">
        <v>2.6</v>
      </c>
      <c r="M50" s="155">
        <v>1.74</v>
      </c>
      <c r="N50" s="155">
        <v>1.7</v>
      </c>
      <c r="O50" s="156">
        <v>20.36</v>
      </c>
    </row>
    <row r="51" spans="1:15" x14ac:dyDescent="0.2">
      <c r="A51" s="27">
        <v>101</v>
      </c>
      <c r="B51" s="154">
        <v>4.17</v>
      </c>
      <c r="C51" s="155">
        <v>5.87</v>
      </c>
      <c r="D51" s="155">
        <v>7.24</v>
      </c>
      <c r="E51" s="155">
        <v>3.28</v>
      </c>
      <c r="F51" s="155">
        <v>2.2000000000000002</v>
      </c>
      <c r="G51" s="155">
        <v>2.14</v>
      </c>
      <c r="H51" s="156">
        <v>25.66</v>
      </c>
      <c r="I51" s="154">
        <v>3.47</v>
      </c>
      <c r="J51" s="155">
        <v>4.8899999999999997</v>
      </c>
      <c r="K51" s="155">
        <v>6.04</v>
      </c>
      <c r="L51" s="155">
        <v>2.73</v>
      </c>
      <c r="M51" s="155">
        <v>1.83</v>
      </c>
      <c r="N51" s="155">
        <v>1.79</v>
      </c>
      <c r="O51" s="156">
        <v>21.38</v>
      </c>
    </row>
    <row r="52" spans="1:15" x14ac:dyDescent="0.2">
      <c r="A52" s="27">
        <v>102</v>
      </c>
      <c r="B52" s="154">
        <v>4.38</v>
      </c>
      <c r="C52" s="155">
        <v>6.16</v>
      </c>
      <c r="D52" s="155">
        <v>7.6</v>
      </c>
      <c r="E52" s="155">
        <v>3.44</v>
      </c>
      <c r="F52" s="155">
        <v>2.31</v>
      </c>
      <c r="G52" s="155">
        <v>2.25</v>
      </c>
      <c r="H52" s="156">
        <v>26.94</v>
      </c>
      <c r="I52" s="154">
        <v>3.65</v>
      </c>
      <c r="J52" s="155">
        <v>5.14</v>
      </c>
      <c r="K52" s="155">
        <v>6.34</v>
      </c>
      <c r="L52" s="155">
        <v>2.87</v>
      </c>
      <c r="M52" s="155">
        <v>1.92</v>
      </c>
      <c r="N52" s="155">
        <v>1.88</v>
      </c>
      <c r="O52" s="156">
        <v>22.45</v>
      </c>
    </row>
    <row r="53" spans="1:15" x14ac:dyDescent="0.2">
      <c r="A53" s="27">
        <v>103</v>
      </c>
      <c r="B53" s="154">
        <v>4.5999999999999996</v>
      </c>
      <c r="C53" s="155">
        <v>6.47</v>
      </c>
      <c r="D53" s="155">
        <v>7.98</v>
      </c>
      <c r="E53" s="155">
        <v>3.61</v>
      </c>
      <c r="F53" s="155">
        <v>2.42</v>
      </c>
      <c r="G53" s="155">
        <v>2.36</v>
      </c>
      <c r="H53" s="156">
        <v>28.29</v>
      </c>
      <c r="I53" s="154">
        <v>3.83</v>
      </c>
      <c r="J53" s="155">
        <v>5.39</v>
      </c>
      <c r="K53" s="155">
        <v>6.65</v>
      </c>
      <c r="L53" s="155">
        <v>3.01</v>
      </c>
      <c r="M53" s="155">
        <v>2.02</v>
      </c>
      <c r="N53" s="155">
        <v>1.97</v>
      </c>
      <c r="O53" s="156">
        <v>23.57</v>
      </c>
    </row>
    <row r="54" spans="1:15" x14ac:dyDescent="0.2">
      <c r="A54" s="27">
        <v>104</v>
      </c>
      <c r="B54" s="154">
        <v>4.83</v>
      </c>
      <c r="C54" s="155">
        <v>6.79</v>
      </c>
      <c r="D54" s="155">
        <v>8.3800000000000008</v>
      </c>
      <c r="E54" s="155">
        <v>3.79</v>
      </c>
      <c r="F54" s="155">
        <v>2.54</v>
      </c>
      <c r="G54" s="155">
        <v>2.48</v>
      </c>
      <c r="H54" s="156">
        <v>29.7</v>
      </c>
      <c r="I54" s="154">
        <v>4.0199999999999996</v>
      </c>
      <c r="J54" s="155">
        <v>5.66</v>
      </c>
      <c r="K54" s="155">
        <v>6.99</v>
      </c>
      <c r="L54" s="155">
        <v>3.16</v>
      </c>
      <c r="M54" s="155">
        <v>2.12</v>
      </c>
      <c r="N54" s="155">
        <v>2.0699999999999998</v>
      </c>
      <c r="O54" s="156">
        <v>24.75</v>
      </c>
    </row>
    <row r="55" spans="1:15" x14ac:dyDescent="0.2">
      <c r="A55" s="27">
        <v>105</v>
      </c>
      <c r="B55" s="154">
        <v>5.07</v>
      </c>
      <c r="C55" s="155">
        <v>7.13</v>
      </c>
      <c r="D55" s="155">
        <v>8.8000000000000007</v>
      </c>
      <c r="E55" s="155">
        <v>3.98</v>
      </c>
      <c r="F55" s="155">
        <v>2.67</v>
      </c>
      <c r="G55" s="155">
        <v>2.61</v>
      </c>
      <c r="H55" s="156">
        <v>31.19</v>
      </c>
      <c r="I55" s="154">
        <v>4.22</v>
      </c>
      <c r="J55" s="155">
        <v>5.94</v>
      </c>
      <c r="K55" s="155">
        <v>7.34</v>
      </c>
      <c r="L55" s="155">
        <v>3.32</v>
      </c>
      <c r="M55" s="155">
        <v>2.23</v>
      </c>
      <c r="N55" s="155">
        <v>2.17</v>
      </c>
      <c r="O55" s="156">
        <v>25.99</v>
      </c>
    </row>
    <row r="56" spans="1:15" x14ac:dyDescent="0.2">
      <c r="A56" s="27">
        <v>106</v>
      </c>
      <c r="B56" s="154">
        <v>5.32</v>
      </c>
      <c r="C56" s="155">
        <v>7.49</v>
      </c>
      <c r="D56" s="155">
        <v>9.24</v>
      </c>
      <c r="E56" s="155">
        <v>4.18</v>
      </c>
      <c r="F56" s="155">
        <v>2.8</v>
      </c>
      <c r="G56" s="155">
        <v>2.74</v>
      </c>
      <c r="H56" s="156">
        <v>32.75</v>
      </c>
      <c r="I56" s="154">
        <v>4.43</v>
      </c>
      <c r="J56" s="155">
        <v>6.24</v>
      </c>
      <c r="K56" s="155">
        <v>7.7</v>
      </c>
      <c r="L56" s="155">
        <v>3.49</v>
      </c>
      <c r="M56" s="155">
        <v>2.34</v>
      </c>
      <c r="N56" s="155">
        <v>2.2799999999999998</v>
      </c>
      <c r="O56" s="156">
        <v>27.29</v>
      </c>
    </row>
    <row r="57" spans="1:15" x14ac:dyDescent="0.2">
      <c r="A57" s="27">
        <v>107</v>
      </c>
      <c r="B57" s="154">
        <v>5.59</v>
      </c>
      <c r="C57" s="155">
        <v>7.86</v>
      </c>
      <c r="D57" s="155">
        <v>9.7100000000000009</v>
      </c>
      <c r="E57" s="155">
        <v>4.3899999999999997</v>
      </c>
      <c r="F57" s="155">
        <v>2.94</v>
      </c>
      <c r="G57" s="155">
        <v>2.87</v>
      </c>
      <c r="H57" s="156">
        <v>34.380000000000003</v>
      </c>
      <c r="I57" s="154">
        <v>4.6500000000000004</v>
      </c>
      <c r="J57" s="155">
        <v>6.55</v>
      </c>
      <c r="K57" s="155">
        <v>8.09</v>
      </c>
      <c r="L57" s="155">
        <v>3.66</v>
      </c>
      <c r="M57" s="155">
        <v>2.4500000000000002</v>
      </c>
      <c r="N57" s="155">
        <v>2.39</v>
      </c>
      <c r="O57" s="156">
        <v>28.65</v>
      </c>
    </row>
    <row r="58" spans="1:15" x14ac:dyDescent="0.2">
      <c r="A58" s="27">
        <v>108</v>
      </c>
      <c r="B58" s="154">
        <v>5.87</v>
      </c>
      <c r="C58" s="155">
        <v>8.26</v>
      </c>
      <c r="D58" s="155">
        <v>10.19</v>
      </c>
      <c r="E58" s="155">
        <v>4.6100000000000003</v>
      </c>
      <c r="F58" s="155">
        <v>3.09</v>
      </c>
      <c r="G58" s="155">
        <v>3.02</v>
      </c>
      <c r="H58" s="156">
        <v>36.1</v>
      </c>
      <c r="I58" s="154">
        <v>4.8899999999999997</v>
      </c>
      <c r="J58" s="155">
        <v>6.88</v>
      </c>
      <c r="K58" s="155">
        <v>8.49</v>
      </c>
      <c r="L58" s="155">
        <v>3.84</v>
      </c>
      <c r="M58" s="155">
        <v>2.58</v>
      </c>
      <c r="N58" s="155">
        <v>2.5099999999999998</v>
      </c>
      <c r="O58" s="156">
        <v>30.09</v>
      </c>
    </row>
    <row r="59" spans="1:15" x14ac:dyDescent="0.2">
      <c r="A59" s="27">
        <v>109</v>
      </c>
      <c r="B59" s="154">
        <v>6.16</v>
      </c>
      <c r="C59" s="155">
        <v>8.67</v>
      </c>
      <c r="D59" s="155">
        <v>10.7</v>
      </c>
      <c r="E59" s="155">
        <v>4.84</v>
      </c>
      <c r="F59" s="155">
        <v>3.25</v>
      </c>
      <c r="G59" s="155">
        <v>3.17</v>
      </c>
      <c r="H59" s="156">
        <v>37.909999999999997</v>
      </c>
      <c r="I59" s="154">
        <v>5.13</v>
      </c>
      <c r="J59" s="155">
        <v>7.23</v>
      </c>
      <c r="K59" s="155">
        <v>8.92</v>
      </c>
      <c r="L59" s="155">
        <v>4.04</v>
      </c>
      <c r="M59" s="155">
        <v>2.7</v>
      </c>
      <c r="N59" s="155">
        <v>2.64</v>
      </c>
      <c r="O59" s="156">
        <v>31.59</v>
      </c>
    </row>
    <row r="60" spans="1:15" x14ac:dyDescent="0.2">
      <c r="A60" s="27">
        <v>110</v>
      </c>
      <c r="B60" s="154">
        <v>6.47</v>
      </c>
      <c r="C60" s="155">
        <v>9.1</v>
      </c>
      <c r="D60" s="155">
        <v>11.23</v>
      </c>
      <c r="E60" s="155">
        <v>5.09</v>
      </c>
      <c r="F60" s="155">
        <v>3.41</v>
      </c>
      <c r="G60" s="155">
        <v>3.33</v>
      </c>
      <c r="H60" s="156">
        <v>39.799999999999997</v>
      </c>
      <c r="I60" s="154">
        <v>5.39</v>
      </c>
      <c r="J60" s="155">
        <v>7.59</v>
      </c>
      <c r="K60" s="155">
        <v>9.36</v>
      </c>
      <c r="L60" s="155">
        <v>4.24</v>
      </c>
      <c r="M60" s="155">
        <v>2.84</v>
      </c>
      <c r="N60" s="155">
        <v>2.77</v>
      </c>
      <c r="O60" s="156">
        <v>33.17</v>
      </c>
    </row>
    <row r="61" spans="1:15" x14ac:dyDescent="0.2">
      <c r="A61" s="27">
        <v>111</v>
      </c>
      <c r="B61" s="159">
        <v>6.79</v>
      </c>
      <c r="C61" s="160">
        <v>9.56</v>
      </c>
      <c r="D61" s="160">
        <v>11.8</v>
      </c>
      <c r="E61" s="160">
        <v>5.34</v>
      </c>
      <c r="F61" s="160">
        <v>3.58</v>
      </c>
      <c r="G61" s="160">
        <v>3.49</v>
      </c>
      <c r="H61" s="161">
        <v>41.79</v>
      </c>
      <c r="I61" s="159">
        <v>5.66</v>
      </c>
      <c r="J61" s="160">
        <v>7.97</v>
      </c>
      <c r="K61" s="160">
        <v>9.83</v>
      </c>
      <c r="L61" s="160">
        <v>4.45</v>
      </c>
      <c r="M61" s="160">
        <v>2.98</v>
      </c>
      <c r="N61" s="160">
        <v>2.91</v>
      </c>
      <c r="O61" s="161">
        <v>34.83</v>
      </c>
    </row>
    <row r="62" spans="1:15" x14ac:dyDescent="0.2">
      <c r="A62" s="27">
        <v>112</v>
      </c>
      <c r="B62" s="159">
        <v>7.13</v>
      </c>
      <c r="C62" s="160">
        <v>10.039999999999999</v>
      </c>
      <c r="D62" s="160">
        <v>12.39</v>
      </c>
      <c r="E62" s="160">
        <v>5.61</v>
      </c>
      <c r="F62" s="160">
        <v>3.76</v>
      </c>
      <c r="G62" s="160">
        <v>3.67</v>
      </c>
      <c r="H62" s="161">
        <v>43.88</v>
      </c>
      <c r="I62" s="159">
        <v>5.94</v>
      </c>
      <c r="J62" s="160">
        <v>8.36</v>
      </c>
      <c r="K62" s="160">
        <v>10.32</v>
      </c>
      <c r="L62" s="160">
        <v>4.67</v>
      </c>
      <c r="M62" s="160">
        <v>3.13</v>
      </c>
      <c r="N62" s="160">
        <v>3.05</v>
      </c>
      <c r="O62" s="161">
        <v>36.57</v>
      </c>
    </row>
    <row r="63" spans="1:15" x14ac:dyDescent="0.2">
      <c r="A63" s="27">
        <v>113</v>
      </c>
      <c r="B63" s="159">
        <v>7.49</v>
      </c>
      <c r="C63" s="160">
        <v>10.54</v>
      </c>
      <c r="D63" s="160">
        <v>13.01</v>
      </c>
      <c r="E63" s="160">
        <v>5.89</v>
      </c>
      <c r="F63" s="160">
        <v>3.95</v>
      </c>
      <c r="G63" s="160">
        <v>3.85</v>
      </c>
      <c r="H63" s="161">
        <v>46.08</v>
      </c>
      <c r="I63" s="159">
        <v>6.24</v>
      </c>
      <c r="J63" s="160">
        <v>8.7799999999999994</v>
      </c>
      <c r="K63" s="160">
        <v>10.84</v>
      </c>
      <c r="L63" s="160">
        <v>4.91</v>
      </c>
      <c r="M63" s="160">
        <v>3.29</v>
      </c>
      <c r="N63" s="160">
        <v>3.21</v>
      </c>
      <c r="O63" s="161">
        <v>38.4</v>
      </c>
    </row>
    <row r="64" spans="1:15" x14ac:dyDescent="0.2">
      <c r="A64" s="27">
        <v>114</v>
      </c>
      <c r="B64" s="159">
        <v>7.86</v>
      </c>
      <c r="C64" s="160">
        <v>11.07</v>
      </c>
      <c r="D64" s="160">
        <v>13.66</v>
      </c>
      <c r="E64" s="160">
        <v>6.18</v>
      </c>
      <c r="F64" s="160">
        <v>4.1399999999999997</v>
      </c>
      <c r="G64" s="160">
        <v>4.04</v>
      </c>
      <c r="H64" s="161">
        <v>48.38</v>
      </c>
      <c r="I64" s="159">
        <v>6.55</v>
      </c>
      <c r="J64" s="160">
        <v>9.2200000000000006</v>
      </c>
      <c r="K64" s="160">
        <v>11.38</v>
      </c>
      <c r="L64" s="160">
        <v>5.15</v>
      </c>
      <c r="M64" s="160">
        <v>3.45</v>
      </c>
      <c r="N64" s="160">
        <v>3.37</v>
      </c>
      <c r="O64" s="161">
        <v>40.32</v>
      </c>
    </row>
    <row r="65" spans="1:15" x14ac:dyDescent="0.2">
      <c r="A65" s="27">
        <v>115</v>
      </c>
      <c r="B65" s="159">
        <v>8.25</v>
      </c>
      <c r="C65" s="160">
        <v>11.62</v>
      </c>
      <c r="D65" s="160">
        <v>14.34</v>
      </c>
      <c r="E65" s="160">
        <v>6.49</v>
      </c>
      <c r="F65" s="160">
        <v>4.3499999999999996</v>
      </c>
      <c r="G65" s="160">
        <v>4.24</v>
      </c>
      <c r="H65" s="161">
        <v>50.8</v>
      </c>
      <c r="I65" s="159">
        <v>6.88</v>
      </c>
      <c r="J65" s="160">
        <v>9.68</v>
      </c>
      <c r="K65" s="160">
        <v>11.95</v>
      </c>
      <c r="L65" s="160">
        <v>5.41</v>
      </c>
      <c r="M65" s="160">
        <v>3.62</v>
      </c>
      <c r="N65" s="160">
        <v>3.54</v>
      </c>
      <c r="O65" s="161">
        <v>42.33</v>
      </c>
    </row>
    <row r="66" spans="1:15" x14ac:dyDescent="0.2">
      <c r="A66" s="27">
        <v>116</v>
      </c>
      <c r="B66" s="159">
        <v>8.67</v>
      </c>
      <c r="C66" s="160">
        <v>12.2</v>
      </c>
      <c r="D66" s="160">
        <v>15.06</v>
      </c>
      <c r="E66" s="160">
        <v>6.81</v>
      </c>
      <c r="F66" s="160">
        <v>4.57</v>
      </c>
      <c r="G66" s="160">
        <v>4.46</v>
      </c>
      <c r="H66" s="161">
        <v>53.34</v>
      </c>
      <c r="I66" s="159">
        <v>7.22</v>
      </c>
      <c r="J66" s="160">
        <v>10.17</v>
      </c>
      <c r="K66" s="160">
        <v>12.55</v>
      </c>
      <c r="L66" s="160">
        <v>5.68</v>
      </c>
      <c r="M66" s="160">
        <v>3.81</v>
      </c>
      <c r="N66" s="160">
        <v>3.71</v>
      </c>
      <c r="O66" s="161">
        <v>44.45</v>
      </c>
    </row>
    <row r="67" spans="1:15" x14ac:dyDescent="0.2">
      <c r="A67" s="27">
        <v>117</v>
      </c>
      <c r="B67" s="159">
        <v>9.1</v>
      </c>
      <c r="C67" s="160">
        <v>12.81</v>
      </c>
      <c r="D67" s="160">
        <v>15.81</v>
      </c>
      <c r="E67" s="160">
        <v>7.16</v>
      </c>
      <c r="F67" s="160">
        <v>4.8</v>
      </c>
      <c r="G67" s="160">
        <v>4.68</v>
      </c>
      <c r="H67" s="161">
        <v>56.01</v>
      </c>
      <c r="I67" s="159">
        <v>7.58</v>
      </c>
      <c r="J67" s="160">
        <v>10.68</v>
      </c>
      <c r="K67" s="160">
        <v>13.17</v>
      </c>
      <c r="L67" s="160">
        <v>5.96</v>
      </c>
      <c r="M67" s="160">
        <v>4</v>
      </c>
      <c r="N67" s="160">
        <v>3.9</v>
      </c>
      <c r="O67" s="161">
        <v>46.67</v>
      </c>
    </row>
    <row r="68" spans="1:15" x14ac:dyDescent="0.2">
      <c r="A68" s="27">
        <v>118</v>
      </c>
      <c r="B68" s="159">
        <v>9.5500000000000007</v>
      </c>
      <c r="C68" s="160">
        <v>13.45</v>
      </c>
      <c r="D68" s="160">
        <v>16.600000000000001</v>
      </c>
      <c r="E68" s="160">
        <v>7.51</v>
      </c>
      <c r="F68" s="160">
        <v>5.04</v>
      </c>
      <c r="G68" s="160">
        <v>4.91</v>
      </c>
      <c r="H68" s="161">
        <v>58.81</v>
      </c>
      <c r="I68" s="159">
        <v>7.96</v>
      </c>
      <c r="J68" s="160">
        <v>11.21</v>
      </c>
      <c r="K68" s="160">
        <v>13.83</v>
      </c>
      <c r="L68" s="160">
        <v>6.26</v>
      </c>
      <c r="M68" s="160">
        <v>4.2</v>
      </c>
      <c r="N68" s="160">
        <v>4.09</v>
      </c>
      <c r="O68" s="161">
        <v>49.01</v>
      </c>
    </row>
    <row r="69" spans="1:15" x14ac:dyDescent="0.2">
      <c r="A69" s="27">
        <v>119</v>
      </c>
      <c r="B69" s="159">
        <v>10.029999999999999</v>
      </c>
      <c r="C69" s="160">
        <v>14.12</v>
      </c>
      <c r="D69" s="160">
        <v>17.43</v>
      </c>
      <c r="E69" s="160">
        <v>7.89</v>
      </c>
      <c r="F69" s="160">
        <v>5.29</v>
      </c>
      <c r="G69" s="160">
        <v>5.16</v>
      </c>
      <c r="H69" s="161">
        <v>61.75</v>
      </c>
      <c r="I69" s="159">
        <v>8.36</v>
      </c>
      <c r="J69" s="160">
        <v>11.77</v>
      </c>
      <c r="K69" s="160">
        <v>14.52</v>
      </c>
      <c r="L69" s="160">
        <v>6.57</v>
      </c>
      <c r="M69" s="160">
        <v>4.41</v>
      </c>
      <c r="N69" s="160">
        <v>4.3</v>
      </c>
      <c r="O69" s="161">
        <v>51.46</v>
      </c>
    </row>
    <row r="70" spans="1:15" x14ac:dyDescent="0.2">
      <c r="A70" s="27">
        <v>120</v>
      </c>
      <c r="B70" s="159">
        <v>10.53</v>
      </c>
      <c r="C70" s="160">
        <v>14.83</v>
      </c>
      <c r="D70" s="160">
        <v>18.3</v>
      </c>
      <c r="E70" s="160">
        <v>8.2799999999999994</v>
      </c>
      <c r="F70" s="160">
        <v>5.55</v>
      </c>
      <c r="G70" s="160">
        <v>5.42</v>
      </c>
      <c r="H70" s="161">
        <v>64.83</v>
      </c>
      <c r="I70" s="159">
        <v>8.7799999999999994</v>
      </c>
      <c r="J70" s="160">
        <v>12.36</v>
      </c>
      <c r="K70" s="160">
        <v>15.25</v>
      </c>
      <c r="L70" s="160">
        <v>6.9</v>
      </c>
      <c r="M70" s="160">
        <v>4.63</v>
      </c>
      <c r="N70" s="160">
        <v>4.51</v>
      </c>
      <c r="O70" s="161">
        <v>54.03</v>
      </c>
    </row>
    <row r="71" spans="1:15" x14ac:dyDescent="0.2">
      <c r="A71" s="27">
        <v>121</v>
      </c>
      <c r="B71" s="159">
        <v>11.06</v>
      </c>
      <c r="C71" s="160">
        <v>15.57</v>
      </c>
      <c r="D71" s="160">
        <v>19.22</v>
      </c>
      <c r="E71" s="160">
        <v>8.6999999999999993</v>
      </c>
      <c r="F71" s="160">
        <v>5.83</v>
      </c>
      <c r="G71" s="160">
        <v>5.69</v>
      </c>
      <c r="H71" s="161">
        <v>68.08</v>
      </c>
      <c r="I71" s="159">
        <v>9.2200000000000006</v>
      </c>
      <c r="J71" s="160">
        <v>12.98</v>
      </c>
      <c r="K71" s="160">
        <v>16.010000000000002</v>
      </c>
      <c r="L71" s="160">
        <v>7.25</v>
      </c>
      <c r="M71" s="160">
        <v>4.8600000000000003</v>
      </c>
      <c r="N71" s="160">
        <v>4.74</v>
      </c>
      <c r="O71" s="161">
        <v>56.73</v>
      </c>
    </row>
    <row r="72" spans="1:15" x14ac:dyDescent="0.2">
      <c r="A72" s="27">
        <v>122</v>
      </c>
      <c r="B72" s="159">
        <v>11.61</v>
      </c>
      <c r="C72" s="160">
        <v>16.350000000000001</v>
      </c>
      <c r="D72" s="160">
        <v>20.18</v>
      </c>
      <c r="E72" s="160">
        <v>9.1300000000000008</v>
      </c>
      <c r="F72" s="160">
        <v>6.12</v>
      </c>
      <c r="G72" s="160">
        <v>5.97</v>
      </c>
      <c r="H72" s="161">
        <v>71.48</v>
      </c>
      <c r="I72" s="159">
        <v>9.68</v>
      </c>
      <c r="J72" s="160">
        <v>13.62</v>
      </c>
      <c r="K72" s="160">
        <v>16.809999999999999</v>
      </c>
      <c r="L72" s="160">
        <v>7.61</v>
      </c>
      <c r="M72" s="160">
        <v>5.0999999999999996</v>
      </c>
      <c r="N72" s="160">
        <v>4.9800000000000004</v>
      </c>
      <c r="O72" s="161">
        <v>59.57</v>
      </c>
    </row>
    <row r="73" spans="1:15" x14ac:dyDescent="0.2">
      <c r="A73" s="27">
        <v>123</v>
      </c>
      <c r="B73" s="159">
        <v>12.19</v>
      </c>
      <c r="C73" s="160">
        <v>17.170000000000002</v>
      </c>
      <c r="D73" s="160">
        <v>21.18</v>
      </c>
      <c r="E73" s="160">
        <v>9.59</v>
      </c>
      <c r="F73" s="160">
        <v>6.43</v>
      </c>
      <c r="G73" s="160">
        <v>6.27</v>
      </c>
      <c r="H73" s="161">
        <v>75.05</v>
      </c>
      <c r="I73" s="159">
        <v>10.16</v>
      </c>
      <c r="J73" s="160">
        <v>14.31</v>
      </c>
      <c r="K73" s="160">
        <v>17.649999999999999</v>
      </c>
      <c r="L73" s="160">
        <v>7.99</v>
      </c>
      <c r="M73" s="160">
        <v>5.36</v>
      </c>
      <c r="N73" s="160">
        <v>5.22</v>
      </c>
      <c r="O73" s="161">
        <v>62.55</v>
      </c>
    </row>
    <row r="74" spans="1:15" x14ac:dyDescent="0.2">
      <c r="A74" s="27">
        <v>124</v>
      </c>
      <c r="B74" s="159">
        <v>12.8</v>
      </c>
      <c r="C74" s="160">
        <v>18.03</v>
      </c>
      <c r="D74" s="160">
        <v>22.24</v>
      </c>
      <c r="E74" s="160">
        <v>10.07</v>
      </c>
      <c r="F74" s="160">
        <v>6.75</v>
      </c>
      <c r="G74" s="160">
        <v>6.58</v>
      </c>
      <c r="H74" s="161">
        <v>78.81</v>
      </c>
      <c r="I74" s="159">
        <v>10.67</v>
      </c>
      <c r="J74" s="160">
        <v>15.02</v>
      </c>
      <c r="K74" s="160">
        <v>18.54</v>
      </c>
      <c r="L74" s="160">
        <v>8.39</v>
      </c>
      <c r="M74" s="160">
        <v>5.62</v>
      </c>
      <c r="N74" s="160">
        <v>5.49</v>
      </c>
      <c r="O74" s="161">
        <v>65.67</v>
      </c>
    </row>
    <row r="75" spans="1:15" ht="13.5" thickBot="1" x14ac:dyDescent="0.25">
      <c r="A75" s="27">
        <v>125</v>
      </c>
      <c r="B75" s="162">
        <v>13.44</v>
      </c>
      <c r="C75" s="163">
        <v>18.93</v>
      </c>
      <c r="D75" s="163">
        <v>23.36</v>
      </c>
      <c r="E75" s="163">
        <v>10.57</v>
      </c>
      <c r="F75" s="163">
        <v>7.09</v>
      </c>
      <c r="G75" s="163">
        <v>6.91</v>
      </c>
      <c r="H75" s="164">
        <v>82.75</v>
      </c>
      <c r="I75" s="162">
        <v>11.2</v>
      </c>
      <c r="J75" s="163">
        <v>15.77</v>
      </c>
      <c r="K75" s="163">
        <v>19.46</v>
      </c>
      <c r="L75" s="163">
        <v>8.81</v>
      </c>
      <c r="M75" s="163">
        <v>5.9</v>
      </c>
      <c r="N75" s="163">
        <v>5.76</v>
      </c>
      <c r="O75" s="164">
        <v>68.959999999999994</v>
      </c>
    </row>
  </sheetData>
  <customSheetViews>
    <customSheetView guid="{42D993A3-C0F2-405C-88F7-334C84098EAE}" fitToPage="1" showRuler="0">
      <selection activeCell="S19" sqref="S19"/>
      <pageMargins left="0.19685039370078741" right="0.19685039370078741" top="0.98425196850393704" bottom="0.98425196850393704" header="0.51181102362204722" footer="0.51181102362204722"/>
      <pageSetup paperSize="9" scale="75" orientation="portrait" r:id="rId1"/>
      <headerFooter alignWithMargins="0"/>
    </customSheetView>
  </customSheetViews>
  <mergeCells count="2">
    <mergeCell ref="B12:H12"/>
    <mergeCell ref="I12:O12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75"/>
  <sheetViews>
    <sheetView topLeftCell="A7" workbookViewId="0">
      <selection activeCell="K49" sqref="K49"/>
    </sheetView>
  </sheetViews>
  <sheetFormatPr baseColWidth="10" defaultRowHeight="12.75" x14ac:dyDescent="0.2"/>
  <cols>
    <col min="2" max="2" width="18.140625" customWidth="1"/>
    <col min="3" max="3" width="18.140625" bestFit="1" customWidth="1"/>
    <col min="4" max="5" width="18.140625" customWidth="1"/>
    <col min="6" max="6" width="18.140625" bestFit="1" customWidth="1"/>
    <col min="7" max="7" width="16.7109375" bestFit="1" customWidth="1"/>
  </cols>
  <sheetData>
    <row r="1" spans="1:14" ht="13.5" thickBot="1" x14ac:dyDescent="0.25">
      <c r="A1" s="101" t="s">
        <v>39</v>
      </c>
    </row>
    <row r="2" spans="1:14" x14ac:dyDescent="0.2">
      <c r="A2" s="123" t="s">
        <v>44</v>
      </c>
      <c r="B2" s="124" t="e">
        <f>VLOOKUP(Tarifierung!$B$5,$A$9:$G$75,2,FALSE)</f>
        <v>#N/A</v>
      </c>
      <c r="C2" s="124" t="e">
        <f>VLOOKUP(Tarifierung!$B$5,$A$9:$G$75,3,FALSE)</f>
        <v>#N/A</v>
      </c>
      <c r="D2" s="124" t="e">
        <f>VLOOKUP(Tarifierung!$B$5,$A$9:$G$75,4,FALSE)</f>
        <v>#N/A</v>
      </c>
      <c r="E2" s="124" t="e">
        <f>VLOOKUP(Tarifierung!$B$5,$A$9:$G$75,5,FALSE)</f>
        <v>#N/A</v>
      </c>
      <c r="F2" s="124" t="e">
        <f>VLOOKUP(Tarifierung!$B$5,$A$9:$G$75,6,FALSE)</f>
        <v>#N/A</v>
      </c>
      <c r="G2" s="125" t="e">
        <f>VLOOKUP(Tarifierung!$B$5,$A$9:$G$75,7,FALSE)</f>
        <v>#N/A</v>
      </c>
    </row>
    <row r="3" spans="1:14" s="1" customFormat="1" x14ac:dyDescent="0.2">
      <c r="A3" s="126" t="s">
        <v>101</v>
      </c>
      <c r="B3" s="5" t="e">
        <f>VLOOKUP(Tarifierung!$G$5,$A$9:$G$75,2,FALSE)</f>
        <v>#N/A</v>
      </c>
      <c r="C3" s="5" t="e">
        <f>VLOOKUP(Tarifierung!$G$5,$A$9:$G$75,3,FALSE)</f>
        <v>#N/A</v>
      </c>
      <c r="D3" s="5" t="e">
        <f>VLOOKUP(Tarifierung!$G$5,$A$9:$G$75,4,FALSE)</f>
        <v>#N/A</v>
      </c>
      <c r="E3" s="5" t="e">
        <f>VLOOKUP(Tarifierung!$G$5,$A$9:$G$75,5,FALSE)</f>
        <v>#N/A</v>
      </c>
      <c r="F3" s="5" t="e">
        <f>VLOOKUP(Tarifierung!$G$5,$A$9:$G$75,6,FALSE)</f>
        <v>#N/A</v>
      </c>
      <c r="G3" s="127" t="e">
        <f>VLOOKUP(Tarifierung!$G$5,$A$9:$G$75,7,FALSE)</f>
        <v>#N/A</v>
      </c>
    </row>
    <row r="4" spans="1:14" s="1" customFormat="1" x14ac:dyDescent="0.2">
      <c r="A4" s="126" t="s">
        <v>134</v>
      </c>
      <c r="B4" s="5">
        <f>VLOOKUP(Tarifierung!$L$5,$A$9:$G$75,2,FALSE)</f>
        <v>0</v>
      </c>
      <c r="C4" s="5">
        <f>VLOOKUP(Tarifierung!$L$5,$A$9:$G$75,3,FALSE)</f>
        <v>0</v>
      </c>
      <c r="D4" s="5">
        <f>VLOOKUP(Tarifierung!$L$5,$A$9:$G$75,4,FALSE)</f>
        <v>19.13</v>
      </c>
      <c r="E4" s="5">
        <f>VLOOKUP(Tarifierung!$L$5,$A$9:$G$75,5,FALSE)</f>
        <v>20.92</v>
      </c>
      <c r="F4" s="5">
        <f>VLOOKUP(Tarifierung!$L$5,$A$9:$G$75,6,FALSE)</f>
        <v>8.52</v>
      </c>
      <c r="G4" s="127">
        <f>VLOOKUP(Tarifierung!$L$5,$A$9:$G$75,7,FALSE)</f>
        <v>8.52</v>
      </c>
    </row>
    <row r="5" spans="1:14" s="1" customFormat="1" ht="13.5" thickBot="1" x14ac:dyDescent="0.25">
      <c r="A5" s="128" t="s">
        <v>135</v>
      </c>
      <c r="B5" s="129">
        <f>VLOOKUP(Tarifierung!$Q$5,$A$9:$G$75,2,FALSE)</f>
        <v>0</v>
      </c>
      <c r="C5" s="129">
        <f>VLOOKUP(Tarifierung!$Q$5,$A$9:$G$75,3,FALSE)</f>
        <v>0</v>
      </c>
      <c r="D5" s="129">
        <f>VLOOKUP(Tarifierung!$Q$5,$A$9:$G$75,4,FALSE)</f>
        <v>19.13</v>
      </c>
      <c r="E5" s="129">
        <f>VLOOKUP(Tarifierung!$Q$5,$A$9:$G$75,5,FALSE)</f>
        <v>20.92</v>
      </c>
      <c r="F5" s="129">
        <f>VLOOKUP(Tarifierung!$Q$5,$A$9:$G$75,6,FALSE)</f>
        <v>8.52</v>
      </c>
      <c r="G5" s="130">
        <f>VLOOKUP(Tarifierung!$Q$5,$A$9:$G$75,7,FALSE)</f>
        <v>8.52</v>
      </c>
    </row>
    <row r="6" spans="1:14" s="1" customFormat="1" x14ac:dyDescent="0.2">
      <c r="B6" s="122"/>
      <c r="C6" s="122"/>
      <c r="D6" s="122"/>
      <c r="E6" s="122"/>
    </row>
    <row r="8" spans="1:14" x14ac:dyDescent="0.2">
      <c r="A8" s="5"/>
      <c r="B8" s="182" t="s">
        <v>40</v>
      </c>
      <c r="C8" s="182"/>
      <c r="D8" s="182" t="s">
        <v>38</v>
      </c>
      <c r="E8" s="182"/>
      <c r="F8" s="182" t="s">
        <v>156</v>
      </c>
      <c r="G8" s="182"/>
    </row>
    <row r="9" spans="1:14" x14ac:dyDescent="0.2">
      <c r="A9" s="5" t="s">
        <v>43</v>
      </c>
      <c r="B9" s="5" t="s">
        <v>37</v>
      </c>
      <c r="C9" s="5" t="s">
        <v>36</v>
      </c>
      <c r="D9" s="5" t="s">
        <v>37</v>
      </c>
      <c r="E9" s="5" t="s">
        <v>36</v>
      </c>
      <c r="F9" s="5" t="s">
        <v>37</v>
      </c>
      <c r="G9" s="5" t="s">
        <v>36</v>
      </c>
    </row>
    <row r="10" spans="1:14" x14ac:dyDescent="0.2">
      <c r="A10" s="5">
        <v>1</v>
      </c>
      <c r="B10" s="145">
        <v>1.07</v>
      </c>
      <c r="C10" s="145">
        <v>1.45</v>
      </c>
      <c r="D10" s="145">
        <v>1.24</v>
      </c>
      <c r="E10" s="145">
        <v>1.84</v>
      </c>
      <c r="F10" s="145">
        <v>1.2</v>
      </c>
      <c r="G10" s="145">
        <v>1.76</v>
      </c>
      <c r="I10" s="14"/>
      <c r="J10" s="14"/>
      <c r="K10" s="14"/>
      <c r="L10" s="14"/>
      <c r="M10" s="14"/>
      <c r="N10" s="14"/>
    </row>
    <row r="11" spans="1:14" x14ac:dyDescent="0.2">
      <c r="A11" s="5">
        <v>2</v>
      </c>
      <c r="B11" s="145">
        <v>1.07</v>
      </c>
      <c r="C11" s="145">
        <v>1.45</v>
      </c>
      <c r="D11" s="145">
        <v>1.24</v>
      </c>
      <c r="E11" s="145">
        <v>1.84</v>
      </c>
      <c r="F11" s="145">
        <v>1.2</v>
      </c>
      <c r="G11" s="145">
        <v>1.76</v>
      </c>
      <c r="I11" s="14"/>
      <c r="J11" s="14"/>
      <c r="K11" s="14"/>
      <c r="L11" s="14"/>
      <c r="M11" s="14"/>
      <c r="N11" s="14"/>
    </row>
    <row r="12" spans="1:14" x14ac:dyDescent="0.2">
      <c r="A12" s="5">
        <v>3</v>
      </c>
      <c r="B12" s="145">
        <v>1.07</v>
      </c>
      <c r="C12" s="145">
        <v>1.45</v>
      </c>
      <c r="D12" s="145">
        <v>1.24</v>
      </c>
      <c r="E12" s="145">
        <v>1.84</v>
      </c>
      <c r="F12" s="145">
        <v>1.2</v>
      </c>
      <c r="G12" s="145">
        <v>1.76</v>
      </c>
      <c r="I12" s="14"/>
      <c r="J12" s="14"/>
      <c r="K12" s="14"/>
      <c r="L12" s="14"/>
      <c r="M12" s="14"/>
      <c r="N12" s="14"/>
    </row>
    <row r="13" spans="1:14" x14ac:dyDescent="0.2">
      <c r="A13" s="5">
        <v>4</v>
      </c>
      <c r="B13" s="145">
        <v>1.07</v>
      </c>
      <c r="C13" s="145">
        <v>1.45</v>
      </c>
      <c r="D13" s="145">
        <v>1.24</v>
      </c>
      <c r="E13" s="145">
        <v>1.84</v>
      </c>
      <c r="F13" s="145">
        <v>1.2</v>
      </c>
      <c r="G13" s="145">
        <v>1.76</v>
      </c>
      <c r="I13" s="14"/>
      <c r="J13" s="14"/>
      <c r="K13" s="14"/>
      <c r="L13" s="14"/>
      <c r="M13" s="14"/>
      <c r="N13" s="14"/>
    </row>
    <row r="14" spans="1:14" x14ac:dyDescent="0.2">
      <c r="A14" s="5">
        <v>5</v>
      </c>
      <c r="B14" s="145">
        <v>1.07</v>
      </c>
      <c r="C14" s="145">
        <v>1.45</v>
      </c>
      <c r="D14" s="145">
        <v>1.24</v>
      </c>
      <c r="E14" s="145">
        <v>1.84</v>
      </c>
      <c r="F14" s="145">
        <v>1.2</v>
      </c>
      <c r="G14" s="145">
        <v>1.76</v>
      </c>
      <c r="I14" s="14"/>
      <c r="J14" s="14"/>
      <c r="K14" s="14"/>
      <c r="L14" s="14"/>
      <c r="M14" s="14"/>
      <c r="N14" s="14"/>
    </row>
    <row r="15" spans="1:14" x14ac:dyDescent="0.2">
      <c r="A15" s="5">
        <v>6</v>
      </c>
      <c r="B15" s="145">
        <v>1.07</v>
      </c>
      <c r="C15" s="145">
        <v>1.45</v>
      </c>
      <c r="D15" s="145">
        <v>1.24</v>
      </c>
      <c r="E15" s="145">
        <v>1.84</v>
      </c>
      <c r="F15" s="145">
        <v>1.2</v>
      </c>
      <c r="G15" s="145">
        <v>1.76</v>
      </c>
      <c r="I15" s="14"/>
      <c r="J15" s="14"/>
      <c r="K15" s="14"/>
      <c r="L15" s="14"/>
      <c r="M15" s="14"/>
      <c r="N15" s="14"/>
    </row>
    <row r="16" spans="1:14" x14ac:dyDescent="0.2">
      <c r="A16" s="5">
        <v>7</v>
      </c>
      <c r="B16" s="145">
        <v>1.07</v>
      </c>
      <c r="C16" s="145">
        <v>1.45</v>
      </c>
      <c r="D16" s="145">
        <v>1.24</v>
      </c>
      <c r="E16" s="145">
        <v>1.84</v>
      </c>
      <c r="F16" s="145">
        <v>1.2</v>
      </c>
      <c r="G16" s="145">
        <v>1.76</v>
      </c>
      <c r="I16" s="14"/>
      <c r="J16" s="14"/>
      <c r="K16" s="14"/>
      <c r="L16" s="14"/>
      <c r="M16" s="14"/>
      <c r="N16" s="14"/>
    </row>
    <row r="17" spans="1:14" x14ac:dyDescent="0.2">
      <c r="A17" s="5">
        <v>8</v>
      </c>
      <c r="B17" s="145">
        <v>1.07</v>
      </c>
      <c r="C17" s="145">
        <v>1.45</v>
      </c>
      <c r="D17" s="145">
        <v>1.24</v>
      </c>
      <c r="E17" s="145">
        <v>1.84</v>
      </c>
      <c r="F17" s="145">
        <v>1.2</v>
      </c>
      <c r="G17" s="145">
        <v>1.76</v>
      </c>
      <c r="I17" s="14"/>
      <c r="J17" s="14"/>
      <c r="K17" s="14"/>
      <c r="L17" s="14"/>
      <c r="M17" s="14"/>
      <c r="N17" s="14"/>
    </row>
    <row r="18" spans="1:14" x14ac:dyDescent="0.2">
      <c r="A18" s="5">
        <v>9</v>
      </c>
      <c r="B18" s="145">
        <v>1.07</v>
      </c>
      <c r="C18" s="145">
        <v>1.45</v>
      </c>
      <c r="D18" s="145">
        <v>1.24</v>
      </c>
      <c r="E18" s="145">
        <v>1.84</v>
      </c>
      <c r="F18" s="145">
        <v>1.2</v>
      </c>
      <c r="G18" s="145">
        <v>1.76</v>
      </c>
      <c r="I18" s="14"/>
      <c r="J18" s="14"/>
      <c r="K18" s="14"/>
      <c r="L18" s="14"/>
      <c r="M18" s="14"/>
      <c r="N18" s="14"/>
    </row>
    <row r="19" spans="1:14" x14ac:dyDescent="0.2">
      <c r="A19" s="5">
        <v>10</v>
      </c>
      <c r="B19" s="145">
        <v>1.07</v>
      </c>
      <c r="C19" s="145">
        <v>1.45</v>
      </c>
      <c r="D19" s="145">
        <v>1.24</v>
      </c>
      <c r="E19" s="145">
        <v>1.84</v>
      </c>
      <c r="F19" s="145">
        <v>1.2</v>
      </c>
      <c r="G19" s="145">
        <v>1.76</v>
      </c>
      <c r="I19" s="14"/>
      <c r="J19" s="14"/>
      <c r="K19" s="14"/>
      <c r="L19" s="14"/>
      <c r="M19" s="14"/>
      <c r="N19" s="14"/>
    </row>
    <row r="20" spans="1:14" x14ac:dyDescent="0.2">
      <c r="A20" s="5">
        <v>11</v>
      </c>
      <c r="B20" s="145">
        <v>1.07</v>
      </c>
      <c r="C20" s="145">
        <v>1.45</v>
      </c>
      <c r="D20" s="145">
        <v>1.24</v>
      </c>
      <c r="E20" s="145">
        <v>1.84</v>
      </c>
      <c r="F20" s="145">
        <v>1.2</v>
      </c>
      <c r="G20" s="145">
        <v>1.76</v>
      </c>
      <c r="I20" s="14"/>
      <c r="J20" s="14"/>
      <c r="K20" s="14"/>
      <c r="L20" s="14"/>
      <c r="M20" s="14"/>
      <c r="N20" s="14"/>
    </row>
    <row r="21" spans="1:14" x14ac:dyDescent="0.2">
      <c r="A21" s="5">
        <v>12</v>
      </c>
      <c r="B21" s="145">
        <v>1.07</v>
      </c>
      <c r="C21" s="145">
        <v>1.45</v>
      </c>
      <c r="D21" s="145">
        <v>1.24</v>
      </c>
      <c r="E21" s="145">
        <v>1.84</v>
      </c>
      <c r="F21" s="145">
        <v>1.2</v>
      </c>
      <c r="G21" s="145">
        <v>1.76</v>
      </c>
      <c r="I21" s="14"/>
      <c r="J21" s="14"/>
      <c r="K21" s="14"/>
      <c r="L21" s="14"/>
      <c r="M21" s="14"/>
      <c r="N21" s="14"/>
    </row>
    <row r="22" spans="1:14" x14ac:dyDescent="0.2">
      <c r="A22" s="5">
        <v>13</v>
      </c>
      <c r="B22" s="145">
        <v>1.07</v>
      </c>
      <c r="C22" s="145">
        <v>1.45</v>
      </c>
      <c r="D22" s="145">
        <v>1.24</v>
      </c>
      <c r="E22" s="145">
        <v>1.84</v>
      </c>
      <c r="F22" s="145">
        <v>1.2</v>
      </c>
      <c r="G22" s="145">
        <v>1.76</v>
      </c>
      <c r="I22" s="14"/>
      <c r="J22" s="14"/>
      <c r="K22" s="14"/>
      <c r="L22" s="14"/>
      <c r="M22" s="14"/>
      <c r="N22" s="14"/>
    </row>
    <row r="23" spans="1:14" x14ac:dyDescent="0.2">
      <c r="A23" s="5">
        <v>14</v>
      </c>
      <c r="B23" s="145">
        <v>1.07</v>
      </c>
      <c r="C23" s="145">
        <v>1.45</v>
      </c>
      <c r="D23" s="145">
        <v>1.24</v>
      </c>
      <c r="E23" s="145">
        <v>1.84</v>
      </c>
      <c r="F23" s="145">
        <v>1.2</v>
      </c>
      <c r="G23" s="145">
        <v>1.76</v>
      </c>
      <c r="I23" s="14"/>
      <c r="J23" s="14"/>
      <c r="K23" s="14"/>
      <c r="L23" s="14"/>
      <c r="M23" s="14"/>
      <c r="N23" s="14"/>
    </row>
    <row r="24" spans="1:14" x14ac:dyDescent="0.2">
      <c r="A24" s="5">
        <v>15</v>
      </c>
      <c r="B24" s="145">
        <v>1.07</v>
      </c>
      <c r="C24" s="145">
        <v>1.45</v>
      </c>
      <c r="D24" s="145">
        <v>1.24</v>
      </c>
      <c r="E24" s="145">
        <v>1.84</v>
      </c>
      <c r="F24" s="145">
        <v>1.2</v>
      </c>
      <c r="G24" s="145">
        <v>1.76</v>
      </c>
      <c r="I24" s="14"/>
      <c r="J24" s="14"/>
      <c r="K24" s="14"/>
      <c r="L24" s="14"/>
      <c r="M24" s="14"/>
      <c r="N24" s="14"/>
    </row>
    <row r="25" spans="1:14" x14ac:dyDescent="0.2">
      <c r="A25" s="5">
        <v>16</v>
      </c>
      <c r="B25" s="145">
        <v>1.07</v>
      </c>
      <c r="C25" s="145">
        <v>1.45</v>
      </c>
      <c r="D25" s="145">
        <v>1.24</v>
      </c>
      <c r="E25" s="145">
        <v>1.84</v>
      </c>
      <c r="F25" s="145">
        <v>1.2</v>
      </c>
      <c r="G25" s="145">
        <v>1.76</v>
      </c>
      <c r="I25" s="14"/>
      <c r="J25" s="14"/>
      <c r="K25" s="14"/>
      <c r="L25" s="14"/>
      <c r="M25" s="14"/>
      <c r="N25" s="14"/>
    </row>
    <row r="26" spans="1:14" x14ac:dyDescent="0.2">
      <c r="A26" s="5">
        <v>17</v>
      </c>
      <c r="B26" s="145">
        <v>1.07</v>
      </c>
      <c r="C26" s="145">
        <v>1.45</v>
      </c>
      <c r="D26" s="145">
        <v>1.24</v>
      </c>
      <c r="E26" s="145">
        <v>1.84</v>
      </c>
      <c r="F26" s="145">
        <v>1.2</v>
      </c>
      <c r="G26" s="145">
        <v>1.76</v>
      </c>
      <c r="I26" s="14"/>
      <c r="J26" s="14"/>
      <c r="K26" s="14"/>
      <c r="L26" s="14"/>
      <c r="M26" s="14"/>
      <c r="N26" s="14"/>
    </row>
    <row r="27" spans="1:14" x14ac:dyDescent="0.2">
      <c r="A27" s="5">
        <v>18</v>
      </c>
      <c r="B27" s="145">
        <v>1.49</v>
      </c>
      <c r="C27" s="145">
        <v>1.82</v>
      </c>
      <c r="D27" s="145">
        <v>1.84</v>
      </c>
      <c r="E27" s="145">
        <v>2.63</v>
      </c>
      <c r="F27" s="145">
        <v>1.84</v>
      </c>
      <c r="G27" s="145">
        <v>2.36</v>
      </c>
      <c r="I27" s="14"/>
      <c r="J27" s="14"/>
      <c r="K27" s="14"/>
      <c r="L27" s="14"/>
      <c r="M27" s="14"/>
      <c r="N27" s="14"/>
    </row>
    <row r="28" spans="1:14" x14ac:dyDescent="0.2">
      <c r="A28" s="5">
        <v>19</v>
      </c>
      <c r="B28" s="145">
        <v>1.49</v>
      </c>
      <c r="C28" s="145">
        <v>1.82</v>
      </c>
      <c r="D28" s="145">
        <v>1.84</v>
      </c>
      <c r="E28" s="145">
        <v>2.63</v>
      </c>
      <c r="F28" s="145">
        <v>1.84</v>
      </c>
      <c r="G28" s="145">
        <v>2.36</v>
      </c>
      <c r="I28" s="14"/>
      <c r="J28" s="14"/>
      <c r="K28" s="14"/>
      <c r="L28" s="14"/>
      <c r="M28" s="14"/>
      <c r="N28" s="14"/>
    </row>
    <row r="29" spans="1:14" x14ac:dyDescent="0.2">
      <c r="A29" s="5">
        <v>20</v>
      </c>
      <c r="B29" s="145">
        <v>1.49</v>
      </c>
      <c r="C29" s="145">
        <v>1.82</v>
      </c>
      <c r="D29" s="145">
        <v>1.84</v>
      </c>
      <c r="E29" s="145">
        <v>2.63</v>
      </c>
      <c r="F29" s="145">
        <v>1.84</v>
      </c>
      <c r="G29" s="145">
        <v>2.36</v>
      </c>
      <c r="I29" s="14"/>
      <c r="J29" s="14"/>
      <c r="K29" s="14"/>
      <c r="L29" s="14"/>
      <c r="M29" s="14"/>
      <c r="N29" s="14"/>
    </row>
    <row r="30" spans="1:14" x14ac:dyDescent="0.2">
      <c r="A30" s="5">
        <v>21</v>
      </c>
      <c r="B30" s="145">
        <v>1.49</v>
      </c>
      <c r="C30" s="145">
        <v>1.82</v>
      </c>
      <c r="D30" s="145">
        <v>1.84</v>
      </c>
      <c r="E30" s="145">
        <v>2.63</v>
      </c>
      <c r="F30" s="145">
        <v>1.84</v>
      </c>
      <c r="G30" s="145">
        <v>2.36</v>
      </c>
      <c r="I30" s="14"/>
      <c r="J30" s="14"/>
      <c r="K30" s="14"/>
      <c r="L30" s="14"/>
      <c r="M30" s="14"/>
      <c r="N30" s="14"/>
    </row>
    <row r="31" spans="1:14" x14ac:dyDescent="0.2">
      <c r="A31" s="5">
        <v>22</v>
      </c>
      <c r="B31" s="145">
        <v>1.49</v>
      </c>
      <c r="C31" s="145">
        <v>1.82</v>
      </c>
      <c r="D31" s="145">
        <v>1.84</v>
      </c>
      <c r="E31" s="145">
        <v>2.63</v>
      </c>
      <c r="F31" s="145">
        <v>1.84</v>
      </c>
      <c r="G31" s="145">
        <v>2.36</v>
      </c>
      <c r="I31" s="14"/>
      <c r="J31" s="14"/>
      <c r="K31" s="14"/>
      <c r="L31" s="14"/>
      <c r="M31" s="14"/>
      <c r="N31" s="14"/>
    </row>
    <row r="32" spans="1:14" x14ac:dyDescent="0.2">
      <c r="A32" s="5">
        <v>23</v>
      </c>
      <c r="B32" s="145">
        <v>1.49</v>
      </c>
      <c r="C32" s="145">
        <v>1.82</v>
      </c>
      <c r="D32" s="145">
        <v>1.84</v>
      </c>
      <c r="E32" s="145">
        <v>2.63</v>
      </c>
      <c r="F32" s="145">
        <v>1.84</v>
      </c>
      <c r="G32" s="145">
        <v>2.36</v>
      </c>
      <c r="I32" s="14"/>
      <c r="J32" s="14"/>
      <c r="K32" s="14"/>
      <c r="L32" s="14"/>
      <c r="M32" s="14"/>
      <c r="N32" s="14"/>
    </row>
    <row r="33" spans="1:14" x14ac:dyDescent="0.2">
      <c r="A33" s="5">
        <v>24</v>
      </c>
      <c r="B33" s="145">
        <v>1.49</v>
      </c>
      <c r="C33" s="145">
        <v>1.82</v>
      </c>
      <c r="D33" s="145">
        <v>1.84</v>
      </c>
      <c r="E33" s="145">
        <v>2.63</v>
      </c>
      <c r="F33" s="145">
        <v>1.84</v>
      </c>
      <c r="G33" s="145">
        <v>2.36</v>
      </c>
      <c r="I33" s="14"/>
      <c r="J33" s="14"/>
      <c r="K33" s="14"/>
      <c r="L33" s="14"/>
      <c r="M33" s="14"/>
      <c r="N33" s="14"/>
    </row>
    <row r="34" spans="1:14" x14ac:dyDescent="0.2">
      <c r="A34" s="5">
        <v>25</v>
      </c>
      <c r="B34" s="145">
        <v>1.49</v>
      </c>
      <c r="C34" s="145">
        <v>1.82</v>
      </c>
      <c r="D34" s="145">
        <v>1.84</v>
      </c>
      <c r="E34" s="145">
        <v>2.63</v>
      </c>
      <c r="F34" s="145">
        <v>1.84</v>
      </c>
      <c r="G34" s="145">
        <v>2.36</v>
      </c>
      <c r="I34" s="14"/>
      <c r="J34" s="14"/>
      <c r="K34" s="14"/>
      <c r="L34" s="14"/>
      <c r="M34" s="14"/>
      <c r="N34" s="14"/>
    </row>
    <row r="35" spans="1:14" x14ac:dyDescent="0.2">
      <c r="A35" s="5">
        <v>26</v>
      </c>
      <c r="B35" s="145">
        <v>1.49</v>
      </c>
      <c r="C35" s="145">
        <v>1.82</v>
      </c>
      <c r="D35" s="145">
        <v>1.84</v>
      </c>
      <c r="E35" s="145">
        <v>2.63</v>
      </c>
      <c r="F35" s="145">
        <v>1.84</v>
      </c>
      <c r="G35" s="145">
        <v>2.36</v>
      </c>
      <c r="I35" s="14"/>
      <c r="J35" s="14"/>
      <c r="K35" s="14"/>
      <c r="L35" s="14"/>
      <c r="M35" s="14"/>
      <c r="N35" s="14"/>
    </row>
    <row r="36" spans="1:14" x14ac:dyDescent="0.2">
      <c r="A36" s="5">
        <v>27</v>
      </c>
      <c r="B36" s="145">
        <v>1.49</v>
      </c>
      <c r="C36" s="145">
        <v>1.82</v>
      </c>
      <c r="D36" s="145">
        <v>1.84</v>
      </c>
      <c r="E36" s="145">
        <v>2.63</v>
      </c>
      <c r="F36" s="145">
        <v>1.85</v>
      </c>
      <c r="G36" s="145">
        <v>2.36</v>
      </c>
      <c r="I36" s="14"/>
      <c r="J36" s="14"/>
      <c r="K36" s="14"/>
      <c r="L36" s="14"/>
      <c r="M36" s="14"/>
      <c r="N36" s="14"/>
    </row>
    <row r="37" spans="1:14" x14ac:dyDescent="0.2">
      <c r="A37" s="5">
        <v>28</v>
      </c>
      <c r="B37" s="145">
        <v>1.49</v>
      </c>
      <c r="C37" s="145">
        <v>1.82</v>
      </c>
      <c r="D37" s="145">
        <v>1.84</v>
      </c>
      <c r="E37" s="145">
        <v>2.63</v>
      </c>
      <c r="F37" s="145">
        <v>1.85</v>
      </c>
      <c r="G37" s="145">
        <v>2.36</v>
      </c>
      <c r="I37" s="14"/>
      <c r="J37" s="14"/>
      <c r="K37" s="14"/>
      <c r="L37" s="14"/>
      <c r="M37" s="14"/>
      <c r="N37" s="14"/>
    </row>
    <row r="38" spans="1:14" x14ac:dyDescent="0.2">
      <c r="A38" s="5">
        <v>29</v>
      </c>
      <c r="B38" s="145">
        <v>1.49</v>
      </c>
      <c r="C38" s="145">
        <v>1.82</v>
      </c>
      <c r="D38" s="145">
        <v>1.84</v>
      </c>
      <c r="E38" s="145">
        <v>2.63</v>
      </c>
      <c r="F38" s="145">
        <v>1.85</v>
      </c>
      <c r="G38" s="145">
        <v>2.36</v>
      </c>
      <c r="I38" s="14"/>
      <c r="J38" s="14"/>
      <c r="K38" s="14"/>
      <c r="L38" s="14"/>
      <c r="M38" s="14"/>
      <c r="N38" s="14"/>
    </row>
    <row r="39" spans="1:14" x14ac:dyDescent="0.2">
      <c r="A39" s="5">
        <v>30</v>
      </c>
      <c r="B39" s="145">
        <v>1.49</v>
      </c>
      <c r="C39" s="145">
        <v>1.82</v>
      </c>
      <c r="D39" s="145">
        <v>1.84</v>
      </c>
      <c r="E39" s="145">
        <v>2.63</v>
      </c>
      <c r="F39" s="145">
        <v>1.85</v>
      </c>
      <c r="G39" s="145">
        <v>2.36</v>
      </c>
      <c r="I39" s="14"/>
      <c r="J39" s="14"/>
      <c r="K39" s="14"/>
      <c r="L39" s="14"/>
      <c r="M39" s="14"/>
      <c r="N39" s="14"/>
    </row>
    <row r="40" spans="1:14" x14ac:dyDescent="0.2">
      <c r="A40" s="5">
        <v>31</v>
      </c>
      <c r="B40" s="145">
        <v>1.49</v>
      </c>
      <c r="C40" s="145">
        <v>1.82</v>
      </c>
      <c r="D40" s="145">
        <v>1.84</v>
      </c>
      <c r="E40" s="145">
        <v>2.63</v>
      </c>
      <c r="F40" s="145">
        <v>1.85</v>
      </c>
      <c r="G40" s="145">
        <v>2.36</v>
      </c>
      <c r="I40" s="14"/>
      <c r="J40" s="14"/>
      <c r="K40" s="14"/>
      <c r="L40" s="14"/>
      <c r="M40" s="14"/>
      <c r="N40" s="14"/>
    </row>
    <row r="41" spans="1:14" x14ac:dyDescent="0.2">
      <c r="A41" s="5">
        <v>32</v>
      </c>
      <c r="B41" s="145">
        <v>1.49</v>
      </c>
      <c r="C41" s="145">
        <v>1.82</v>
      </c>
      <c r="D41" s="145">
        <v>1.84</v>
      </c>
      <c r="E41" s="145">
        <v>2.63</v>
      </c>
      <c r="F41" s="145">
        <v>1.85</v>
      </c>
      <c r="G41" s="145">
        <v>2.36</v>
      </c>
      <c r="I41" s="14"/>
      <c r="J41" s="14"/>
      <c r="K41" s="14"/>
      <c r="L41" s="14"/>
      <c r="M41" s="14"/>
      <c r="N41" s="14"/>
    </row>
    <row r="42" spans="1:14" x14ac:dyDescent="0.2">
      <c r="A42" s="5">
        <v>33</v>
      </c>
      <c r="B42" s="145">
        <v>1.49</v>
      </c>
      <c r="C42" s="145">
        <v>1.82</v>
      </c>
      <c r="D42" s="145">
        <v>1.85</v>
      </c>
      <c r="E42" s="145">
        <v>2.63</v>
      </c>
      <c r="F42" s="145">
        <v>1.85</v>
      </c>
      <c r="G42" s="145">
        <v>2.36</v>
      </c>
      <c r="I42" s="14"/>
      <c r="J42" s="14"/>
      <c r="K42" s="14"/>
      <c r="L42" s="14"/>
      <c r="M42" s="14"/>
      <c r="N42" s="14"/>
    </row>
    <row r="43" spans="1:14" x14ac:dyDescent="0.2">
      <c r="A43" s="5">
        <v>34</v>
      </c>
      <c r="B43" s="145">
        <v>1.49</v>
      </c>
      <c r="C43" s="145">
        <v>1.82</v>
      </c>
      <c r="D43" s="145">
        <v>1.99</v>
      </c>
      <c r="E43" s="145">
        <v>2.63</v>
      </c>
      <c r="F43" s="145">
        <v>1.85</v>
      </c>
      <c r="G43" s="145">
        <v>2.36</v>
      </c>
      <c r="I43" s="14"/>
      <c r="J43" s="14"/>
      <c r="K43" s="14"/>
      <c r="L43" s="14"/>
      <c r="M43" s="14"/>
      <c r="N43" s="14"/>
    </row>
    <row r="44" spans="1:14" x14ac:dyDescent="0.2">
      <c r="A44" s="5">
        <v>35</v>
      </c>
      <c r="B44" s="145">
        <v>1.52</v>
      </c>
      <c r="C44" s="145">
        <v>1.82</v>
      </c>
      <c r="D44" s="145">
        <v>2.09</v>
      </c>
      <c r="E44" s="145">
        <v>2.63</v>
      </c>
      <c r="F44" s="145">
        <v>1.88</v>
      </c>
      <c r="G44" s="145">
        <v>2.36</v>
      </c>
      <c r="I44" s="14"/>
      <c r="J44" s="14"/>
      <c r="K44" s="14"/>
      <c r="L44" s="14"/>
      <c r="M44" s="14"/>
      <c r="N44" s="14"/>
    </row>
    <row r="45" spans="1:14" x14ac:dyDescent="0.2">
      <c r="A45" s="5">
        <v>36</v>
      </c>
      <c r="B45" s="145">
        <v>1.62</v>
      </c>
      <c r="C45" s="145">
        <v>1.82</v>
      </c>
      <c r="D45" s="145">
        <v>2.2599999999999998</v>
      </c>
      <c r="E45" s="145">
        <v>2.82</v>
      </c>
      <c r="F45" s="145">
        <v>2.0299999999999998</v>
      </c>
      <c r="G45" s="145">
        <v>2.39</v>
      </c>
      <c r="I45" s="14"/>
      <c r="J45" s="14"/>
      <c r="K45" s="14"/>
      <c r="L45" s="14"/>
      <c r="M45" s="14"/>
      <c r="N45" s="14"/>
    </row>
    <row r="46" spans="1:14" x14ac:dyDescent="0.2">
      <c r="A46" s="5">
        <v>37</v>
      </c>
      <c r="B46" s="145">
        <v>1.73</v>
      </c>
      <c r="C46" s="145">
        <v>1.89</v>
      </c>
      <c r="D46" s="145">
        <v>2.4300000000000002</v>
      </c>
      <c r="E46" s="145">
        <v>3.01</v>
      </c>
      <c r="F46" s="145">
        <v>2.17</v>
      </c>
      <c r="G46" s="145">
        <v>2.54</v>
      </c>
      <c r="I46" s="14"/>
      <c r="J46" s="14"/>
      <c r="K46" s="14"/>
      <c r="L46" s="14"/>
      <c r="M46" s="14"/>
      <c r="N46" s="14"/>
    </row>
    <row r="47" spans="1:14" x14ac:dyDescent="0.2">
      <c r="A47" s="5">
        <v>38</v>
      </c>
      <c r="B47" s="145">
        <v>1.83</v>
      </c>
      <c r="C47" s="145">
        <v>2</v>
      </c>
      <c r="D47" s="145">
        <v>2.61</v>
      </c>
      <c r="E47" s="145">
        <v>3.22</v>
      </c>
      <c r="F47" s="145">
        <v>2.3199999999999998</v>
      </c>
      <c r="G47" s="145">
        <v>2.7</v>
      </c>
      <c r="I47" s="14"/>
      <c r="J47" s="14"/>
      <c r="K47" s="14"/>
      <c r="L47" s="14"/>
      <c r="M47" s="14"/>
      <c r="N47" s="14"/>
    </row>
    <row r="48" spans="1:14" x14ac:dyDescent="0.2">
      <c r="A48" s="5">
        <v>39</v>
      </c>
      <c r="B48" s="145">
        <v>1.94</v>
      </c>
      <c r="C48" s="145">
        <v>2.1</v>
      </c>
      <c r="D48" s="145">
        <v>2.79</v>
      </c>
      <c r="E48" s="145">
        <v>3.42</v>
      </c>
      <c r="F48" s="145">
        <v>2.4700000000000002</v>
      </c>
      <c r="G48" s="145">
        <v>2.85</v>
      </c>
      <c r="I48" s="14"/>
      <c r="J48" s="14"/>
      <c r="K48" s="14"/>
      <c r="L48" s="14"/>
      <c r="M48" s="14"/>
      <c r="N48" s="14"/>
    </row>
    <row r="49" spans="1:14" x14ac:dyDescent="0.2">
      <c r="A49" s="5">
        <v>40</v>
      </c>
      <c r="B49" s="145">
        <v>1.99</v>
      </c>
      <c r="C49" s="145">
        <v>2.15</v>
      </c>
      <c r="D49" s="145">
        <v>2.91</v>
      </c>
      <c r="E49" s="145">
        <v>3.53</v>
      </c>
      <c r="F49" s="145">
        <v>2.56</v>
      </c>
      <c r="G49" s="145">
        <v>2.93</v>
      </c>
      <c r="I49" s="14"/>
      <c r="J49" s="14"/>
      <c r="K49" s="14"/>
      <c r="L49" s="14"/>
      <c r="M49" s="14"/>
      <c r="N49" s="14"/>
    </row>
    <row r="50" spans="1:14" x14ac:dyDescent="0.2">
      <c r="A50" s="5">
        <v>41</v>
      </c>
      <c r="B50" s="145">
        <v>2.12</v>
      </c>
      <c r="C50" s="145">
        <v>2.27</v>
      </c>
      <c r="D50" s="145">
        <v>3.13</v>
      </c>
      <c r="E50" s="145">
        <v>3.79</v>
      </c>
      <c r="F50" s="145">
        <v>2.74</v>
      </c>
      <c r="G50" s="145">
        <v>3.13</v>
      </c>
      <c r="I50" s="14"/>
      <c r="J50" s="14"/>
      <c r="K50" s="14"/>
      <c r="L50" s="14"/>
      <c r="M50" s="14"/>
      <c r="N50" s="14"/>
    </row>
    <row r="51" spans="1:14" x14ac:dyDescent="0.2">
      <c r="A51" s="5">
        <v>42</v>
      </c>
      <c r="B51" s="145">
        <v>2.2599999999999998</v>
      </c>
      <c r="C51" s="145">
        <v>2.4</v>
      </c>
      <c r="D51" s="145">
        <v>3.38</v>
      </c>
      <c r="E51" s="145">
        <v>4.0599999999999996</v>
      </c>
      <c r="F51" s="145">
        <v>2.95</v>
      </c>
      <c r="G51" s="145">
        <v>3.33</v>
      </c>
      <c r="I51" s="14"/>
      <c r="J51" s="14"/>
      <c r="K51" s="14"/>
      <c r="L51" s="14"/>
      <c r="M51" s="14"/>
      <c r="N51" s="14"/>
    </row>
    <row r="52" spans="1:14" x14ac:dyDescent="0.2">
      <c r="A52" s="5">
        <v>43</v>
      </c>
      <c r="B52" s="145">
        <v>2.4</v>
      </c>
      <c r="C52" s="145">
        <v>2.5299999999999998</v>
      </c>
      <c r="D52" s="145">
        <v>3.66</v>
      </c>
      <c r="E52" s="145">
        <v>4.37</v>
      </c>
      <c r="F52" s="145">
        <v>3.16</v>
      </c>
      <c r="G52" s="145">
        <v>3.56</v>
      </c>
      <c r="I52" s="14"/>
      <c r="J52" s="14"/>
      <c r="K52" s="14"/>
      <c r="L52" s="14"/>
      <c r="M52" s="14"/>
      <c r="N52" s="14"/>
    </row>
    <row r="53" spans="1:14" x14ac:dyDescent="0.2">
      <c r="A53" s="5">
        <v>44</v>
      </c>
      <c r="B53" s="145">
        <v>2.54</v>
      </c>
      <c r="C53" s="145">
        <v>2.68</v>
      </c>
      <c r="D53" s="145">
        <v>3.97</v>
      </c>
      <c r="E53" s="145">
        <v>4.72</v>
      </c>
      <c r="F53" s="145">
        <v>3.4</v>
      </c>
      <c r="G53" s="145">
        <v>3.81</v>
      </c>
      <c r="I53" s="14"/>
      <c r="J53" s="14"/>
      <c r="K53" s="14"/>
      <c r="L53" s="14"/>
      <c r="M53" s="14"/>
      <c r="N53" s="14"/>
    </row>
    <row r="54" spans="1:14" x14ac:dyDescent="0.2">
      <c r="A54" s="5">
        <v>45</v>
      </c>
      <c r="B54" s="145">
        <v>2.64</v>
      </c>
      <c r="C54" s="145">
        <v>2.76</v>
      </c>
      <c r="D54" s="145">
        <v>4.2</v>
      </c>
      <c r="E54" s="145">
        <v>4.96</v>
      </c>
      <c r="F54" s="145">
        <v>3.58</v>
      </c>
      <c r="G54" s="145">
        <v>3.97</v>
      </c>
      <c r="I54" s="14"/>
      <c r="J54" s="14"/>
      <c r="K54" s="14"/>
      <c r="L54" s="14"/>
      <c r="M54" s="14"/>
      <c r="N54" s="14"/>
    </row>
    <row r="55" spans="1:14" x14ac:dyDescent="0.2">
      <c r="A55" s="5">
        <v>46</v>
      </c>
      <c r="B55" s="145">
        <v>2.8</v>
      </c>
      <c r="C55" s="145">
        <v>2.9</v>
      </c>
      <c r="D55" s="145">
        <v>4.5599999999999996</v>
      </c>
      <c r="E55" s="145">
        <v>5.36</v>
      </c>
      <c r="F55" s="145">
        <v>3.85</v>
      </c>
      <c r="G55" s="145">
        <v>4.25</v>
      </c>
      <c r="I55" s="14"/>
      <c r="J55" s="14"/>
      <c r="K55" s="14"/>
      <c r="L55" s="14"/>
      <c r="M55" s="14"/>
      <c r="N55" s="14"/>
    </row>
    <row r="56" spans="1:14" x14ac:dyDescent="0.2">
      <c r="A56" s="5">
        <v>47</v>
      </c>
      <c r="B56" s="145">
        <v>2.95</v>
      </c>
      <c r="C56" s="145">
        <v>3.05</v>
      </c>
      <c r="D56" s="145">
        <v>4.96</v>
      </c>
      <c r="E56" s="145">
        <v>5.8</v>
      </c>
      <c r="F56" s="145">
        <v>4.1399999999999997</v>
      </c>
      <c r="G56" s="145">
        <v>4.55</v>
      </c>
      <c r="I56" s="14"/>
      <c r="J56" s="14"/>
      <c r="K56" s="14"/>
      <c r="L56" s="14"/>
      <c r="M56" s="14"/>
      <c r="N56" s="14"/>
    </row>
    <row r="57" spans="1:14" x14ac:dyDescent="0.2">
      <c r="A57" s="5">
        <v>48</v>
      </c>
      <c r="B57" s="145">
        <v>3.12</v>
      </c>
      <c r="C57" s="145">
        <v>3.21</v>
      </c>
      <c r="D57" s="145">
        <v>5.41</v>
      </c>
      <c r="E57" s="145">
        <v>6.3</v>
      </c>
      <c r="F57" s="145">
        <v>4.47</v>
      </c>
      <c r="G57" s="145">
        <v>4.87</v>
      </c>
      <c r="I57" s="14"/>
      <c r="J57" s="14"/>
      <c r="K57" s="14"/>
      <c r="L57" s="14"/>
      <c r="M57" s="14"/>
      <c r="N57" s="14"/>
    </row>
    <row r="58" spans="1:14" x14ac:dyDescent="0.2">
      <c r="A58" s="5">
        <v>49</v>
      </c>
      <c r="B58" s="145">
        <v>3.29</v>
      </c>
      <c r="C58" s="145">
        <v>3.36</v>
      </c>
      <c r="D58" s="145">
        <v>5.9</v>
      </c>
      <c r="E58" s="145">
        <v>6.84</v>
      </c>
      <c r="F58" s="145">
        <v>4.82</v>
      </c>
      <c r="G58" s="145">
        <v>5.22</v>
      </c>
      <c r="I58" s="14"/>
      <c r="J58" s="14"/>
      <c r="K58" s="14"/>
      <c r="L58" s="14"/>
      <c r="M58" s="14"/>
      <c r="N58" s="14"/>
    </row>
    <row r="59" spans="1:14" x14ac:dyDescent="0.2">
      <c r="A59" s="5">
        <v>50</v>
      </c>
      <c r="B59" s="145">
        <v>3.38</v>
      </c>
      <c r="C59" s="145">
        <v>3.43</v>
      </c>
      <c r="D59" s="145">
        <v>6.27</v>
      </c>
      <c r="E59" s="145">
        <v>7.22</v>
      </c>
      <c r="F59" s="145">
        <v>5.08</v>
      </c>
      <c r="G59" s="145">
        <v>5.47</v>
      </c>
      <c r="I59" s="14"/>
      <c r="J59" s="14"/>
      <c r="K59" s="14"/>
      <c r="L59" s="14"/>
      <c r="M59" s="14"/>
      <c r="N59" s="14"/>
    </row>
    <row r="60" spans="1:14" x14ac:dyDescent="0.2">
      <c r="A60" s="5">
        <v>51</v>
      </c>
      <c r="B60" s="145">
        <v>3.51</v>
      </c>
      <c r="C60" s="145">
        <v>3.55</v>
      </c>
      <c r="D60" s="145">
        <v>6.83</v>
      </c>
      <c r="E60" s="145">
        <v>7.82</v>
      </c>
      <c r="F60" s="145">
        <v>5.45</v>
      </c>
      <c r="G60" s="145">
        <v>5.83</v>
      </c>
      <c r="I60" s="14"/>
      <c r="J60" s="14"/>
      <c r="K60" s="14"/>
      <c r="L60" s="14"/>
      <c r="M60" s="14"/>
      <c r="N60" s="14"/>
    </row>
    <row r="61" spans="1:14" x14ac:dyDescent="0.2">
      <c r="A61" s="5">
        <v>52</v>
      </c>
      <c r="B61" s="145">
        <v>3.6</v>
      </c>
      <c r="C61" s="145">
        <v>3.61</v>
      </c>
      <c r="D61" s="145">
        <v>7.39</v>
      </c>
      <c r="E61" s="145">
        <v>8.43</v>
      </c>
      <c r="F61" s="145">
        <v>5.79</v>
      </c>
      <c r="G61" s="145">
        <v>6.16</v>
      </c>
      <c r="I61" s="14"/>
      <c r="J61" s="14"/>
      <c r="K61" s="14"/>
      <c r="L61" s="14"/>
      <c r="M61" s="14"/>
      <c r="N61" s="14"/>
    </row>
    <row r="62" spans="1:14" x14ac:dyDescent="0.2">
      <c r="A62" s="5">
        <v>53</v>
      </c>
      <c r="B62" s="145">
        <v>3.64</v>
      </c>
      <c r="C62" s="145">
        <v>3.64</v>
      </c>
      <c r="D62" s="145">
        <v>8</v>
      </c>
      <c r="E62" s="145">
        <v>9.09</v>
      </c>
      <c r="F62" s="145">
        <v>6.13</v>
      </c>
      <c r="G62" s="145">
        <v>6.48</v>
      </c>
      <c r="I62" s="14"/>
      <c r="J62" s="14"/>
      <c r="K62" s="14"/>
      <c r="L62" s="14"/>
      <c r="M62" s="14"/>
      <c r="N62" s="14"/>
    </row>
    <row r="63" spans="1:14" x14ac:dyDescent="0.2">
      <c r="A63" s="5">
        <v>54</v>
      </c>
      <c r="B63" s="145">
        <v>3.64</v>
      </c>
      <c r="C63" s="145">
        <v>3.62</v>
      </c>
      <c r="D63" s="145">
        <v>8.67</v>
      </c>
      <c r="E63" s="145">
        <v>9.82</v>
      </c>
      <c r="F63" s="145">
        <v>6.48</v>
      </c>
      <c r="G63" s="145">
        <v>6.81</v>
      </c>
      <c r="I63" s="14"/>
      <c r="J63" s="14"/>
      <c r="K63" s="14"/>
      <c r="L63" s="14"/>
      <c r="M63" s="14"/>
      <c r="N63" s="14"/>
    </row>
    <row r="64" spans="1:14" x14ac:dyDescent="0.2">
      <c r="A64" s="5">
        <v>55</v>
      </c>
      <c r="B64" s="145">
        <v>3.55</v>
      </c>
      <c r="C64" s="145">
        <v>3.51</v>
      </c>
      <c r="D64" s="145">
        <v>9.15</v>
      </c>
      <c r="E64" s="145">
        <v>10.29</v>
      </c>
      <c r="F64" s="145">
        <v>6.72</v>
      </c>
      <c r="G64" s="145">
        <v>7.02</v>
      </c>
      <c r="I64" s="14"/>
      <c r="J64" s="14"/>
      <c r="K64" s="14"/>
      <c r="L64" s="14"/>
      <c r="M64" s="14"/>
      <c r="N64" s="14"/>
    </row>
    <row r="65" spans="1:14" x14ac:dyDescent="0.2">
      <c r="A65" s="5">
        <v>56</v>
      </c>
      <c r="B65" s="145">
        <v>3.45</v>
      </c>
      <c r="C65" s="145">
        <v>3.4</v>
      </c>
      <c r="D65" s="145">
        <v>9.99</v>
      </c>
      <c r="E65" s="145">
        <v>11.2</v>
      </c>
      <c r="F65" s="145">
        <v>7.11</v>
      </c>
      <c r="G65" s="145">
        <v>7.38</v>
      </c>
      <c r="I65" s="14"/>
      <c r="J65" s="14"/>
      <c r="K65" s="14"/>
      <c r="L65" s="14"/>
      <c r="M65" s="14"/>
      <c r="N65" s="14"/>
    </row>
    <row r="66" spans="1:14" x14ac:dyDescent="0.2">
      <c r="A66" s="5">
        <v>57</v>
      </c>
      <c r="B66" s="145">
        <v>3.26</v>
      </c>
      <c r="C66" s="145">
        <v>3.2</v>
      </c>
      <c r="D66" s="145">
        <v>10.98</v>
      </c>
      <c r="E66" s="145">
        <v>12.26</v>
      </c>
      <c r="F66" s="145">
        <v>7.52</v>
      </c>
      <c r="G66" s="145">
        <v>7.77</v>
      </c>
      <c r="I66" s="14"/>
      <c r="J66" s="14"/>
      <c r="K66" s="14"/>
      <c r="L66" s="14"/>
      <c r="M66" s="14"/>
      <c r="N66" s="14"/>
    </row>
    <row r="67" spans="1:14" x14ac:dyDescent="0.2">
      <c r="A67" s="5">
        <v>58</v>
      </c>
      <c r="B67" s="145">
        <v>2.37</v>
      </c>
      <c r="C67" s="145">
        <v>2.3199999999999998</v>
      </c>
      <c r="D67" s="145">
        <v>12.15</v>
      </c>
      <c r="E67" s="145">
        <v>13.53</v>
      </c>
      <c r="F67" s="145">
        <v>7.97</v>
      </c>
      <c r="G67" s="145">
        <v>8.18</v>
      </c>
      <c r="I67" s="14"/>
      <c r="J67" s="14"/>
      <c r="K67" s="14"/>
      <c r="L67" s="14"/>
      <c r="M67" s="14"/>
      <c r="N67" s="14"/>
    </row>
    <row r="68" spans="1:14" x14ac:dyDescent="0.2">
      <c r="A68" s="5">
        <v>59</v>
      </c>
      <c r="B68" s="145">
        <v>0.95</v>
      </c>
      <c r="C68" s="145">
        <v>0.93</v>
      </c>
      <c r="D68" s="145">
        <v>13.48</v>
      </c>
      <c r="E68" s="145">
        <v>14.96</v>
      </c>
      <c r="F68" s="145">
        <v>8.39</v>
      </c>
      <c r="G68" s="145">
        <v>8.56</v>
      </c>
      <c r="I68" s="14"/>
      <c r="J68" s="14"/>
      <c r="K68" s="14"/>
      <c r="L68" s="14"/>
      <c r="M68" s="14"/>
      <c r="N68" s="14"/>
    </row>
    <row r="69" spans="1:14" x14ac:dyDescent="0.2">
      <c r="A69" s="5">
        <v>60</v>
      </c>
      <c r="B69" s="145"/>
      <c r="C69" s="145"/>
      <c r="D69" s="145">
        <v>14.41</v>
      </c>
      <c r="E69" s="145">
        <v>15.87</v>
      </c>
      <c r="F69" s="145">
        <v>8.6</v>
      </c>
      <c r="G69" s="145">
        <v>8.73</v>
      </c>
      <c r="I69" s="14"/>
      <c r="J69" s="14"/>
      <c r="K69" s="14"/>
      <c r="L69" s="14"/>
      <c r="M69" s="14"/>
      <c r="N69" s="14"/>
    </row>
    <row r="70" spans="1:14" x14ac:dyDescent="0.2">
      <c r="A70" s="5">
        <v>61</v>
      </c>
      <c r="B70" s="145"/>
      <c r="C70" s="145"/>
      <c r="D70" s="145">
        <v>15.96</v>
      </c>
      <c r="E70" s="145">
        <v>17.53</v>
      </c>
      <c r="F70" s="145">
        <v>8.82</v>
      </c>
      <c r="G70" s="145">
        <v>8.91</v>
      </c>
      <c r="I70" s="14"/>
      <c r="J70" s="14"/>
      <c r="K70" s="14"/>
      <c r="L70" s="14"/>
      <c r="M70" s="14"/>
      <c r="N70" s="14"/>
    </row>
    <row r="71" spans="1:14" x14ac:dyDescent="0.2">
      <c r="A71" s="5">
        <v>62</v>
      </c>
      <c r="B71" s="145"/>
      <c r="C71" s="145"/>
      <c r="D71" s="145">
        <v>17.559999999999999</v>
      </c>
      <c r="E71" s="145">
        <v>19.239999999999998</v>
      </c>
      <c r="F71" s="145">
        <v>8.81</v>
      </c>
      <c r="G71" s="145">
        <v>8.85</v>
      </c>
      <c r="I71" s="14"/>
      <c r="J71" s="14"/>
      <c r="K71" s="14"/>
      <c r="L71" s="14"/>
      <c r="M71" s="14"/>
      <c r="N71" s="14"/>
    </row>
    <row r="72" spans="1:14" x14ac:dyDescent="0.2">
      <c r="A72" s="5">
        <v>63</v>
      </c>
      <c r="B72" s="145"/>
      <c r="C72" s="145"/>
      <c r="D72" s="145">
        <v>19.13</v>
      </c>
      <c r="E72" s="145">
        <v>20.92</v>
      </c>
      <c r="F72" s="145">
        <v>8.52</v>
      </c>
      <c r="G72" s="145">
        <v>8.52</v>
      </c>
      <c r="I72" s="14"/>
      <c r="J72" s="14"/>
      <c r="K72" s="14"/>
      <c r="L72" s="14"/>
      <c r="M72" s="14"/>
      <c r="N72" s="14"/>
    </row>
    <row r="73" spans="1:14" x14ac:dyDescent="0.2">
      <c r="A73" s="5">
        <v>64</v>
      </c>
      <c r="B73" s="145"/>
      <c r="C73" s="145"/>
      <c r="D73" s="145">
        <v>20.75</v>
      </c>
      <c r="E73" s="145">
        <v>22.64</v>
      </c>
      <c r="F73" s="145">
        <v>7.9</v>
      </c>
      <c r="G73" s="145">
        <v>7.87</v>
      </c>
      <c r="I73" s="14"/>
      <c r="J73" s="14"/>
      <c r="K73" s="14"/>
      <c r="L73" s="14"/>
      <c r="M73" s="14"/>
      <c r="N73" s="14"/>
    </row>
    <row r="74" spans="1:14" x14ac:dyDescent="0.2">
      <c r="A74" s="5">
        <v>65</v>
      </c>
      <c r="B74" s="145"/>
      <c r="C74" s="145"/>
      <c r="D74" s="145">
        <v>21.58</v>
      </c>
      <c r="E74" s="145">
        <v>23.38</v>
      </c>
      <c r="F74" s="145">
        <v>5.55</v>
      </c>
      <c r="G74" s="145">
        <v>5.51</v>
      </c>
      <c r="I74" s="14"/>
      <c r="J74" s="14"/>
      <c r="K74" s="14"/>
      <c r="L74" s="14"/>
      <c r="M74" s="14"/>
      <c r="N74" s="14"/>
    </row>
    <row r="75" spans="1:14" x14ac:dyDescent="0.2">
      <c r="A75" s="5">
        <v>66</v>
      </c>
      <c r="B75" s="145"/>
      <c r="C75" s="145"/>
      <c r="D75" s="145">
        <v>23.22</v>
      </c>
      <c r="E75" s="145">
        <v>25.1</v>
      </c>
      <c r="F75" s="145">
        <v>2.23</v>
      </c>
      <c r="G75" s="145">
        <v>2.21</v>
      </c>
      <c r="I75" s="14"/>
      <c r="J75" s="14"/>
      <c r="K75" s="14"/>
      <c r="L75" s="14"/>
      <c r="M75" s="14"/>
      <c r="N75" s="14"/>
    </row>
  </sheetData>
  <customSheetViews>
    <customSheetView guid="{42D993A3-C0F2-405C-88F7-334C84098EAE}" showRuler="0">
      <selection activeCell="A2" sqref="A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3">
    <mergeCell ref="B8:C8"/>
    <mergeCell ref="D8:E8"/>
    <mergeCell ref="F8:G8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4:P349"/>
  <sheetViews>
    <sheetView workbookViewId="0">
      <selection activeCell="B15" sqref="B15"/>
    </sheetView>
  </sheetViews>
  <sheetFormatPr baseColWidth="10" defaultRowHeight="12.75" x14ac:dyDescent="0.2"/>
  <cols>
    <col min="1" max="1" width="47.42578125" customWidth="1"/>
    <col min="2" max="2" width="13.140625" bestFit="1" customWidth="1"/>
    <col min="3" max="3" width="15.42578125" bestFit="1" customWidth="1"/>
    <col min="4" max="4" width="16.28515625" bestFit="1" customWidth="1"/>
    <col min="5" max="5" width="12.5703125" customWidth="1"/>
    <col min="6" max="6" width="12.42578125" customWidth="1"/>
    <col min="7" max="7" width="20.140625" customWidth="1"/>
  </cols>
  <sheetData>
    <row r="4" spans="1:16" x14ac:dyDescent="0.2">
      <c r="A4" t="s">
        <v>68</v>
      </c>
      <c r="B4" t="s">
        <v>87</v>
      </c>
      <c r="C4" s="7">
        <v>3.5</v>
      </c>
      <c r="D4" s="7">
        <v>6</v>
      </c>
    </row>
    <row r="5" spans="1:16" x14ac:dyDescent="0.2">
      <c r="A5" t="s">
        <v>121</v>
      </c>
      <c r="B5" t="s">
        <v>87</v>
      </c>
      <c r="C5" s="7" t="s">
        <v>122</v>
      </c>
      <c r="D5" s="7" t="s">
        <v>105</v>
      </c>
    </row>
    <row r="6" spans="1:16" x14ac:dyDescent="0.2">
      <c r="A6" t="s">
        <v>77</v>
      </c>
      <c r="B6" t="s">
        <v>26</v>
      </c>
      <c r="C6" t="s">
        <v>27</v>
      </c>
      <c r="D6" t="s">
        <v>28</v>
      </c>
      <c r="E6" t="s">
        <v>29</v>
      </c>
    </row>
    <row r="7" spans="1:16" x14ac:dyDescent="0.2">
      <c r="A7" t="s">
        <v>78</v>
      </c>
    </row>
    <row r="8" spans="1:16" x14ac:dyDescent="0.2">
      <c r="A8" t="s">
        <v>79</v>
      </c>
      <c r="B8" s="8">
        <v>15000</v>
      </c>
      <c r="C8" s="8">
        <v>20000</v>
      </c>
      <c r="D8" s="8">
        <v>25000</v>
      </c>
      <c r="E8" s="8">
        <v>30000</v>
      </c>
      <c r="F8" s="8">
        <v>35000</v>
      </c>
      <c r="G8" s="8">
        <v>40000</v>
      </c>
      <c r="H8" s="8">
        <v>45000</v>
      </c>
      <c r="I8" s="8">
        <v>50000</v>
      </c>
      <c r="J8" s="8">
        <v>55000</v>
      </c>
      <c r="K8" s="8">
        <v>60000</v>
      </c>
    </row>
    <row r="9" spans="1:16" x14ac:dyDescent="0.2">
      <c r="A9" t="s">
        <v>80</v>
      </c>
      <c r="B9" s="8">
        <v>15000</v>
      </c>
      <c r="C9" s="8">
        <v>20000</v>
      </c>
      <c r="D9" s="8">
        <v>25000</v>
      </c>
      <c r="E9" s="8">
        <v>30000</v>
      </c>
      <c r="F9" s="8">
        <v>35000</v>
      </c>
      <c r="G9" s="8">
        <v>40000</v>
      </c>
      <c r="H9" s="8">
        <v>45000</v>
      </c>
      <c r="I9" s="8">
        <v>50000</v>
      </c>
      <c r="J9" s="8">
        <v>55000</v>
      </c>
      <c r="K9" s="8">
        <v>60000</v>
      </c>
    </row>
    <row r="10" spans="1:16" x14ac:dyDescent="0.2">
      <c r="A10" t="s">
        <v>73</v>
      </c>
    </row>
    <row r="11" spans="1:16" x14ac:dyDescent="0.2">
      <c r="A11" t="s">
        <v>74</v>
      </c>
      <c r="B11">
        <v>100</v>
      </c>
      <c r="C11">
        <v>200</v>
      </c>
      <c r="D11">
        <v>300</v>
      </c>
      <c r="E11">
        <v>400</v>
      </c>
      <c r="F11">
        <v>500</v>
      </c>
      <c r="G11">
        <v>600</v>
      </c>
      <c r="H11">
        <v>700</v>
      </c>
      <c r="I11">
        <v>800</v>
      </c>
      <c r="J11">
        <v>900</v>
      </c>
      <c r="K11">
        <v>1000</v>
      </c>
      <c r="L11">
        <v>1100</v>
      </c>
      <c r="M11">
        <v>1200</v>
      </c>
      <c r="N11">
        <v>1300</v>
      </c>
      <c r="O11">
        <v>1400</v>
      </c>
      <c r="P11">
        <v>1500</v>
      </c>
    </row>
    <row r="12" spans="1:16" x14ac:dyDescent="0.2">
      <c r="A12" t="s">
        <v>75</v>
      </c>
    </row>
    <row r="13" spans="1:16" x14ac:dyDescent="0.2">
      <c r="A13" t="s">
        <v>72</v>
      </c>
      <c r="B13" s="146" t="s">
        <v>67</v>
      </c>
      <c r="C13" s="146" t="s">
        <v>160</v>
      </c>
      <c r="D13" s="146" t="s">
        <v>161</v>
      </c>
    </row>
    <row r="14" spans="1:16" x14ac:dyDescent="0.2">
      <c r="A14" s="120" t="s">
        <v>149</v>
      </c>
      <c r="B14" s="13">
        <v>0.2</v>
      </c>
    </row>
    <row r="15" spans="1:16" ht="13.5" thickBot="1" x14ac:dyDescent="0.25"/>
    <row r="16" spans="1:16" x14ac:dyDescent="0.2">
      <c r="A16" s="91" t="s">
        <v>0</v>
      </c>
      <c r="B16" s="92"/>
      <c r="C16" s="93"/>
    </row>
    <row r="17" spans="1:7" x14ac:dyDescent="0.2">
      <c r="A17" s="94" t="s">
        <v>82</v>
      </c>
      <c r="B17" s="89">
        <v>0</v>
      </c>
      <c r="C17" s="95">
        <v>0.05</v>
      </c>
    </row>
    <row r="18" spans="1:7" ht="24.75" customHeight="1" x14ac:dyDescent="0.2">
      <c r="A18" s="94" t="s">
        <v>1</v>
      </c>
      <c r="B18" s="89">
        <v>0.5</v>
      </c>
      <c r="C18" s="96"/>
    </row>
    <row r="19" spans="1:7" ht="25.5" x14ac:dyDescent="0.2">
      <c r="A19" s="94" t="s">
        <v>2</v>
      </c>
      <c r="B19" s="89">
        <v>0.05</v>
      </c>
      <c r="C19" s="96"/>
      <c r="E19" s="28" t="s">
        <v>157</v>
      </c>
      <c r="F19" s="28" t="s">
        <v>158</v>
      </c>
      <c r="G19" s="28" t="s">
        <v>159</v>
      </c>
    </row>
    <row r="20" spans="1:7" ht="13.5" thickBot="1" x14ac:dyDescent="0.25">
      <c r="A20" s="97" t="s">
        <v>3</v>
      </c>
      <c r="B20" s="98">
        <v>0.14499999999999999</v>
      </c>
      <c r="C20" s="99">
        <v>0.24</v>
      </c>
      <c r="D20" s="90" t="s">
        <v>32</v>
      </c>
      <c r="E20" s="151">
        <v>1.268</v>
      </c>
      <c r="F20" s="151">
        <v>1.4319999999999999</v>
      </c>
      <c r="G20" s="151">
        <v>1.6890000000000001</v>
      </c>
    </row>
    <row r="21" spans="1:7" ht="13.5" thickBot="1" x14ac:dyDescent="0.25">
      <c r="D21" s="5" t="s">
        <v>33</v>
      </c>
      <c r="E21" s="151">
        <v>1.208</v>
      </c>
      <c r="F21" s="151">
        <v>1.246</v>
      </c>
      <c r="G21" s="152"/>
    </row>
    <row r="22" spans="1:7" ht="13.5" thickBot="1" x14ac:dyDescent="0.25">
      <c r="A22" s="9" t="s">
        <v>89</v>
      </c>
      <c r="B22" s="10"/>
      <c r="D22" s="5" t="s">
        <v>34</v>
      </c>
      <c r="E22" s="151">
        <v>1.232</v>
      </c>
      <c r="F22" s="151">
        <v>1.319</v>
      </c>
      <c r="G22" s="104">
        <v>1.42</v>
      </c>
    </row>
    <row r="23" spans="1:7" x14ac:dyDescent="0.2">
      <c r="A23" s="11" t="s">
        <v>107</v>
      </c>
      <c r="B23" s="10">
        <v>0.51500000000000001</v>
      </c>
      <c r="D23" s="86"/>
      <c r="E23" s="86"/>
      <c r="F23" s="86"/>
    </row>
    <row r="24" spans="1:7" x14ac:dyDescent="0.2">
      <c r="A24" s="11" t="s">
        <v>108</v>
      </c>
      <c r="B24" s="10">
        <v>0.26250000000000001</v>
      </c>
    </row>
    <row r="25" spans="1:7" x14ac:dyDescent="0.2">
      <c r="A25" s="11" t="s">
        <v>109</v>
      </c>
      <c r="B25" s="12">
        <v>8.9166999999999996E-2</v>
      </c>
      <c r="E25" s="153"/>
      <c r="F25" s="153"/>
      <c r="G25" s="153"/>
    </row>
    <row r="26" spans="1:7" ht="13.5" thickBot="1" x14ac:dyDescent="0.25">
      <c r="E26" s="153"/>
      <c r="F26" s="153"/>
      <c r="G26" s="153"/>
    </row>
    <row r="27" spans="1:7" ht="13.5" thickBot="1" x14ac:dyDescent="0.25">
      <c r="A27" s="9" t="s">
        <v>88</v>
      </c>
      <c r="B27" s="13">
        <v>0.19</v>
      </c>
      <c r="E27" s="153"/>
      <c r="F27" s="153"/>
      <c r="G27" s="153"/>
    </row>
    <row r="31" spans="1:7" x14ac:dyDescent="0.2">
      <c r="A31" t="s">
        <v>117</v>
      </c>
    </row>
    <row r="34" spans="1:3" ht="13.5" thickBot="1" x14ac:dyDescent="0.25"/>
    <row r="35" spans="1:3" ht="13.5" thickBot="1" x14ac:dyDescent="0.25">
      <c r="A35" s="15" t="s">
        <v>131</v>
      </c>
    </row>
    <row r="36" spans="1:3" x14ac:dyDescent="0.2">
      <c r="A36" t="s">
        <v>132</v>
      </c>
      <c r="B36" t="str">
        <f>IF(Tarifierung!B8&gt;(50000/3),"50",(Tarifierung!B8/1000)*3)</f>
        <v>50</v>
      </c>
    </row>
    <row r="39" spans="1:3" x14ac:dyDescent="0.2">
      <c r="A39" s="88" t="s">
        <v>65</v>
      </c>
      <c r="B39" s="5"/>
    </row>
    <row r="40" spans="1:3" x14ac:dyDescent="0.2">
      <c r="A40" s="5" t="s">
        <v>41</v>
      </c>
      <c r="B40" s="5">
        <v>5</v>
      </c>
    </row>
    <row r="41" spans="1:3" x14ac:dyDescent="0.2">
      <c r="A41" s="5" t="s">
        <v>42</v>
      </c>
      <c r="B41" s="5">
        <v>6</v>
      </c>
    </row>
    <row r="42" spans="1:3" x14ac:dyDescent="0.2">
      <c r="A42" s="5" t="s">
        <v>113</v>
      </c>
      <c r="B42" s="5">
        <v>14</v>
      </c>
    </row>
    <row r="43" spans="1:3" x14ac:dyDescent="0.2">
      <c r="A43" s="5" t="s">
        <v>91</v>
      </c>
      <c r="B43" s="5">
        <v>8</v>
      </c>
    </row>
    <row r="47" spans="1:3" ht="13.5" thickBot="1" x14ac:dyDescent="0.25"/>
    <row r="48" spans="1:3" ht="13.5" thickBot="1" x14ac:dyDescent="0.25">
      <c r="B48" s="9" t="s">
        <v>62</v>
      </c>
      <c r="C48" t="s">
        <v>9</v>
      </c>
    </row>
    <row r="49" spans="2:3" x14ac:dyDescent="0.2">
      <c r="B49">
        <v>0</v>
      </c>
      <c r="C49">
        <v>0</v>
      </c>
    </row>
    <row r="50" spans="2:3" x14ac:dyDescent="0.2">
      <c r="B50">
        <v>10</v>
      </c>
      <c r="C50">
        <v>10</v>
      </c>
    </row>
    <row r="51" spans="2:3" x14ac:dyDescent="0.2">
      <c r="B51">
        <v>20</v>
      </c>
      <c r="C51">
        <v>20</v>
      </c>
    </row>
    <row r="52" spans="2:3" x14ac:dyDescent="0.2">
      <c r="B52">
        <v>30</v>
      </c>
      <c r="C52">
        <v>30</v>
      </c>
    </row>
    <row r="53" spans="2:3" x14ac:dyDescent="0.2">
      <c r="B53">
        <v>40</v>
      </c>
      <c r="C53">
        <v>40</v>
      </c>
    </row>
    <row r="54" spans="2:3" x14ac:dyDescent="0.2">
      <c r="B54">
        <v>50</v>
      </c>
      <c r="C54">
        <v>50</v>
      </c>
    </row>
    <row r="55" spans="2:3" x14ac:dyDescent="0.2">
      <c r="B55">
        <v>60</v>
      </c>
      <c r="C55">
        <v>60</v>
      </c>
    </row>
    <row r="56" spans="2:3" x14ac:dyDescent="0.2">
      <c r="B56">
        <v>70</v>
      </c>
      <c r="C56">
        <v>70</v>
      </c>
    </row>
    <row r="57" spans="2:3" x14ac:dyDescent="0.2">
      <c r="B57">
        <v>80</v>
      </c>
      <c r="C57">
        <v>80</v>
      </c>
    </row>
    <row r="58" spans="2:3" x14ac:dyDescent="0.2">
      <c r="B58">
        <v>90</v>
      </c>
      <c r="C58">
        <v>90</v>
      </c>
    </row>
    <row r="59" spans="2:3" x14ac:dyDescent="0.2">
      <c r="B59">
        <v>100</v>
      </c>
      <c r="C59">
        <v>100</v>
      </c>
    </row>
    <row r="60" spans="2:3" x14ac:dyDescent="0.2">
      <c r="B60">
        <v>110</v>
      </c>
      <c r="C60">
        <v>110</v>
      </c>
    </row>
    <row r="61" spans="2:3" x14ac:dyDescent="0.2">
      <c r="B61">
        <v>120</v>
      </c>
      <c r="C61">
        <v>120</v>
      </c>
    </row>
    <row r="62" spans="2:3" x14ac:dyDescent="0.2">
      <c r="B62">
        <v>130</v>
      </c>
      <c r="C62">
        <v>130</v>
      </c>
    </row>
    <row r="63" spans="2:3" x14ac:dyDescent="0.2">
      <c r="B63">
        <v>140</v>
      </c>
      <c r="C63">
        <v>140</v>
      </c>
    </row>
    <row r="64" spans="2:3" x14ac:dyDescent="0.2">
      <c r="B64">
        <v>150</v>
      </c>
      <c r="C64">
        <v>150</v>
      </c>
    </row>
    <row r="65" spans="2:3" x14ac:dyDescent="0.2">
      <c r="B65">
        <v>160</v>
      </c>
      <c r="C65">
        <v>160</v>
      </c>
    </row>
    <row r="66" spans="2:3" x14ac:dyDescent="0.2">
      <c r="B66">
        <v>170</v>
      </c>
      <c r="C66">
        <v>170</v>
      </c>
    </row>
    <row r="67" spans="2:3" x14ac:dyDescent="0.2">
      <c r="B67">
        <v>180</v>
      </c>
      <c r="C67">
        <v>180</v>
      </c>
    </row>
    <row r="68" spans="2:3" x14ac:dyDescent="0.2">
      <c r="B68">
        <v>190</v>
      </c>
      <c r="C68">
        <v>190</v>
      </c>
    </row>
    <row r="69" spans="2:3" x14ac:dyDescent="0.2">
      <c r="B69">
        <v>200</v>
      </c>
      <c r="C69">
        <v>200</v>
      </c>
    </row>
    <row r="70" spans="2:3" x14ac:dyDescent="0.2">
      <c r="B70">
        <v>210</v>
      </c>
      <c r="C70">
        <v>210</v>
      </c>
    </row>
    <row r="71" spans="2:3" x14ac:dyDescent="0.2">
      <c r="B71">
        <v>220</v>
      </c>
      <c r="C71">
        <v>220</v>
      </c>
    </row>
    <row r="72" spans="2:3" x14ac:dyDescent="0.2">
      <c r="B72">
        <v>230</v>
      </c>
      <c r="C72">
        <v>230</v>
      </c>
    </row>
    <row r="73" spans="2:3" x14ac:dyDescent="0.2">
      <c r="B73">
        <v>240</v>
      </c>
      <c r="C73">
        <v>240</v>
      </c>
    </row>
    <row r="74" spans="2:3" x14ac:dyDescent="0.2">
      <c r="B74">
        <v>250</v>
      </c>
      <c r="C74">
        <v>250</v>
      </c>
    </row>
    <row r="75" spans="2:3" x14ac:dyDescent="0.2">
      <c r="B75">
        <v>260</v>
      </c>
      <c r="C75">
        <v>260</v>
      </c>
    </row>
    <row r="76" spans="2:3" x14ac:dyDescent="0.2">
      <c r="B76">
        <v>270</v>
      </c>
      <c r="C76">
        <v>270</v>
      </c>
    </row>
    <row r="77" spans="2:3" x14ac:dyDescent="0.2">
      <c r="B77">
        <v>280</v>
      </c>
      <c r="C77">
        <v>280</v>
      </c>
    </row>
    <row r="78" spans="2:3" x14ac:dyDescent="0.2">
      <c r="B78">
        <v>290</v>
      </c>
      <c r="C78">
        <v>290</v>
      </c>
    </row>
    <row r="79" spans="2:3" x14ac:dyDescent="0.2">
      <c r="B79">
        <v>300</v>
      </c>
      <c r="C79">
        <v>300</v>
      </c>
    </row>
    <row r="80" spans="2:3" x14ac:dyDescent="0.2">
      <c r="B80">
        <v>310</v>
      </c>
      <c r="C80">
        <v>310</v>
      </c>
    </row>
    <row r="81" spans="2:3" x14ac:dyDescent="0.2">
      <c r="B81">
        <v>320</v>
      </c>
      <c r="C81">
        <v>320</v>
      </c>
    </row>
    <row r="82" spans="2:3" x14ac:dyDescent="0.2">
      <c r="B82">
        <v>330</v>
      </c>
      <c r="C82">
        <v>330</v>
      </c>
    </row>
    <row r="83" spans="2:3" x14ac:dyDescent="0.2">
      <c r="B83">
        <v>340</v>
      </c>
      <c r="C83">
        <v>340</v>
      </c>
    </row>
    <row r="84" spans="2:3" x14ac:dyDescent="0.2">
      <c r="B84">
        <v>350</v>
      </c>
      <c r="C84">
        <v>350</v>
      </c>
    </row>
    <row r="85" spans="2:3" x14ac:dyDescent="0.2">
      <c r="B85">
        <v>360</v>
      </c>
      <c r="C85">
        <v>360</v>
      </c>
    </row>
    <row r="86" spans="2:3" x14ac:dyDescent="0.2">
      <c r="B86">
        <v>370</v>
      </c>
      <c r="C86">
        <v>370</v>
      </c>
    </row>
    <row r="87" spans="2:3" x14ac:dyDescent="0.2">
      <c r="B87">
        <v>380</v>
      </c>
      <c r="C87">
        <v>380</v>
      </c>
    </row>
    <row r="88" spans="2:3" x14ac:dyDescent="0.2">
      <c r="B88">
        <v>390</v>
      </c>
      <c r="C88">
        <v>390</v>
      </c>
    </row>
    <row r="89" spans="2:3" x14ac:dyDescent="0.2">
      <c r="B89">
        <v>400</v>
      </c>
      <c r="C89">
        <v>400</v>
      </c>
    </row>
    <row r="90" spans="2:3" x14ac:dyDescent="0.2">
      <c r="B90">
        <v>410</v>
      </c>
      <c r="C90">
        <v>410</v>
      </c>
    </row>
    <row r="91" spans="2:3" x14ac:dyDescent="0.2">
      <c r="B91">
        <v>420</v>
      </c>
      <c r="C91">
        <v>420</v>
      </c>
    </row>
    <row r="92" spans="2:3" x14ac:dyDescent="0.2">
      <c r="B92">
        <v>430</v>
      </c>
      <c r="C92">
        <v>430</v>
      </c>
    </row>
    <row r="93" spans="2:3" x14ac:dyDescent="0.2">
      <c r="B93">
        <v>440</v>
      </c>
      <c r="C93">
        <v>440</v>
      </c>
    </row>
    <row r="94" spans="2:3" x14ac:dyDescent="0.2">
      <c r="B94">
        <v>450</v>
      </c>
      <c r="C94">
        <v>450</v>
      </c>
    </row>
    <row r="95" spans="2:3" x14ac:dyDescent="0.2">
      <c r="B95">
        <v>460</v>
      </c>
      <c r="C95">
        <v>460</v>
      </c>
    </row>
    <row r="96" spans="2:3" x14ac:dyDescent="0.2">
      <c r="B96">
        <v>470</v>
      </c>
      <c r="C96">
        <v>470</v>
      </c>
    </row>
    <row r="97" spans="2:3" x14ac:dyDescent="0.2">
      <c r="B97">
        <v>480</v>
      </c>
      <c r="C97">
        <v>480</v>
      </c>
    </row>
    <row r="98" spans="2:3" x14ac:dyDescent="0.2">
      <c r="B98">
        <v>490</v>
      </c>
      <c r="C98">
        <v>490</v>
      </c>
    </row>
    <row r="99" spans="2:3" x14ac:dyDescent="0.2">
      <c r="B99">
        <v>500</v>
      </c>
      <c r="C99">
        <v>500</v>
      </c>
    </row>
    <row r="100" spans="2:3" x14ac:dyDescent="0.2">
      <c r="B100">
        <v>510</v>
      </c>
      <c r="C100">
        <v>510</v>
      </c>
    </row>
    <row r="101" spans="2:3" x14ac:dyDescent="0.2">
      <c r="B101">
        <v>520</v>
      </c>
      <c r="C101">
        <v>520</v>
      </c>
    </row>
    <row r="102" spans="2:3" x14ac:dyDescent="0.2">
      <c r="B102">
        <v>530</v>
      </c>
      <c r="C102">
        <v>530</v>
      </c>
    </row>
    <row r="103" spans="2:3" x14ac:dyDescent="0.2">
      <c r="B103">
        <v>540</v>
      </c>
      <c r="C103">
        <v>540</v>
      </c>
    </row>
    <row r="104" spans="2:3" x14ac:dyDescent="0.2">
      <c r="B104">
        <v>550</v>
      </c>
      <c r="C104">
        <v>550</v>
      </c>
    </row>
    <row r="105" spans="2:3" x14ac:dyDescent="0.2">
      <c r="B105">
        <v>560</v>
      </c>
      <c r="C105">
        <v>560</v>
      </c>
    </row>
    <row r="106" spans="2:3" x14ac:dyDescent="0.2">
      <c r="B106">
        <v>570</v>
      </c>
      <c r="C106">
        <v>570</v>
      </c>
    </row>
    <row r="107" spans="2:3" x14ac:dyDescent="0.2">
      <c r="B107">
        <v>580</v>
      </c>
      <c r="C107">
        <v>580</v>
      </c>
    </row>
    <row r="108" spans="2:3" x14ac:dyDescent="0.2">
      <c r="B108">
        <v>590</v>
      </c>
      <c r="C108">
        <v>590</v>
      </c>
    </row>
    <row r="109" spans="2:3" x14ac:dyDescent="0.2">
      <c r="B109">
        <v>600</v>
      </c>
      <c r="C109">
        <v>600</v>
      </c>
    </row>
    <row r="110" spans="2:3" x14ac:dyDescent="0.2">
      <c r="B110">
        <v>610</v>
      </c>
      <c r="C110">
        <v>610</v>
      </c>
    </row>
    <row r="111" spans="2:3" x14ac:dyDescent="0.2">
      <c r="B111">
        <v>620</v>
      </c>
      <c r="C111">
        <v>620</v>
      </c>
    </row>
    <row r="112" spans="2:3" x14ac:dyDescent="0.2">
      <c r="B112">
        <v>630</v>
      </c>
      <c r="C112">
        <v>630</v>
      </c>
    </row>
    <row r="113" spans="2:3" x14ac:dyDescent="0.2">
      <c r="B113">
        <v>640</v>
      </c>
      <c r="C113">
        <v>640</v>
      </c>
    </row>
    <row r="114" spans="2:3" x14ac:dyDescent="0.2">
      <c r="B114">
        <v>650</v>
      </c>
      <c r="C114">
        <v>650</v>
      </c>
    </row>
    <row r="115" spans="2:3" x14ac:dyDescent="0.2">
      <c r="B115">
        <v>660</v>
      </c>
      <c r="C115">
        <v>660</v>
      </c>
    </row>
    <row r="116" spans="2:3" x14ac:dyDescent="0.2">
      <c r="B116">
        <v>670</v>
      </c>
      <c r="C116">
        <v>670</v>
      </c>
    </row>
    <row r="117" spans="2:3" x14ac:dyDescent="0.2">
      <c r="B117">
        <v>680</v>
      </c>
      <c r="C117">
        <v>680</v>
      </c>
    </row>
    <row r="118" spans="2:3" x14ac:dyDescent="0.2">
      <c r="B118">
        <v>690</v>
      </c>
      <c r="C118">
        <v>690</v>
      </c>
    </row>
    <row r="119" spans="2:3" x14ac:dyDescent="0.2">
      <c r="B119">
        <v>700</v>
      </c>
      <c r="C119">
        <v>700</v>
      </c>
    </row>
    <row r="120" spans="2:3" x14ac:dyDescent="0.2">
      <c r="B120">
        <v>710</v>
      </c>
      <c r="C120">
        <v>710</v>
      </c>
    </row>
    <row r="121" spans="2:3" x14ac:dyDescent="0.2">
      <c r="B121">
        <v>720</v>
      </c>
      <c r="C121">
        <v>720</v>
      </c>
    </row>
    <row r="122" spans="2:3" x14ac:dyDescent="0.2">
      <c r="B122">
        <v>730</v>
      </c>
      <c r="C122">
        <v>730</v>
      </c>
    </row>
    <row r="123" spans="2:3" x14ac:dyDescent="0.2">
      <c r="B123">
        <v>740</v>
      </c>
      <c r="C123">
        <v>740</v>
      </c>
    </row>
    <row r="124" spans="2:3" x14ac:dyDescent="0.2">
      <c r="B124">
        <v>750</v>
      </c>
      <c r="C124">
        <v>750</v>
      </c>
    </row>
    <row r="125" spans="2:3" x14ac:dyDescent="0.2">
      <c r="B125">
        <v>760</v>
      </c>
      <c r="C125">
        <v>760</v>
      </c>
    </row>
    <row r="126" spans="2:3" x14ac:dyDescent="0.2">
      <c r="B126">
        <v>770</v>
      </c>
      <c r="C126">
        <v>770</v>
      </c>
    </row>
    <row r="127" spans="2:3" x14ac:dyDescent="0.2">
      <c r="B127">
        <v>780</v>
      </c>
      <c r="C127">
        <v>780</v>
      </c>
    </row>
    <row r="128" spans="2:3" x14ac:dyDescent="0.2">
      <c r="B128">
        <v>790</v>
      </c>
      <c r="C128">
        <v>790</v>
      </c>
    </row>
    <row r="129" spans="2:3" x14ac:dyDescent="0.2">
      <c r="B129">
        <v>800</v>
      </c>
      <c r="C129">
        <v>800</v>
      </c>
    </row>
    <row r="130" spans="2:3" x14ac:dyDescent="0.2">
      <c r="B130">
        <v>810</v>
      </c>
      <c r="C130">
        <v>810</v>
      </c>
    </row>
    <row r="131" spans="2:3" x14ac:dyDescent="0.2">
      <c r="B131">
        <v>820</v>
      </c>
      <c r="C131">
        <v>820</v>
      </c>
    </row>
    <row r="132" spans="2:3" x14ac:dyDescent="0.2">
      <c r="B132">
        <v>830</v>
      </c>
      <c r="C132">
        <v>830</v>
      </c>
    </row>
    <row r="133" spans="2:3" x14ac:dyDescent="0.2">
      <c r="B133">
        <v>840</v>
      </c>
      <c r="C133">
        <v>840</v>
      </c>
    </row>
    <row r="134" spans="2:3" x14ac:dyDescent="0.2">
      <c r="B134">
        <v>850</v>
      </c>
      <c r="C134">
        <v>850</v>
      </c>
    </row>
    <row r="135" spans="2:3" x14ac:dyDescent="0.2">
      <c r="B135">
        <v>860</v>
      </c>
      <c r="C135">
        <v>860</v>
      </c>
    </row>
    <row r="136" spans="2:3" x14ac:dyDescent="0.2">
      <c r="B136">
        <v>870</v>
      </c>
      <c r="C136">
        <v>870</v>
      </c>
    </row>
    <row r="137" spans="2:3" x14ac:dyDescent="0.2">
      <c r="B137">
        <v>880</v>
      </c>
      <c r="C137">
        <v>880</v>
      </c>
    </row>
    <row r="138" spans="2:3" x14ac:dyDescent="0.2">
      <c r="B138">
        <v>890</v>
      </c>
      <c r="C138">
        <v>890</v>
      </c>
    </row>
    <row r="139" spans="2:3" x14ac:dyDescent="0.2">
      <c r="B139">
        <v>900</v>
      </c>
      <c r="C139">
        <v>900</v>
      </c>
    </row>
    <row r="140" spans="2:3" x14ac:dyDescent="0.2">
      <c r="B140">
        <v>910</v>
      </c>
      <c r="C140">
        <v>910</v>
      </c>
    </row>
    <row r="141" spans="2:3" x14ac:dyDescent="0.2">
      <c r="B141">
        <v>920</v>
      </c>
      <c r="C141">
        <v>920</v>
      </c>
    </row>
    <row r="142" spans="2:3" x14ac:dyDescent="0.2">
      <c r="B142">
        <v>930</v>
      </c>
      <c r="C142">
        <v>930</v>
      </c>
    </row>
    <row r="143" spans="2:3" x14ac:dyDescent="0.2">
      <c r="B143">
        <v>940</v>
      </c>
      <c r="C143">
        <v>940</v>
      </c>
    </row>
    <row r="144" spans="2:3" x14ac:dyDescent="0.2">
      <c r="B144">
        <v>950</v>
      </c>
      <c r="C144">
        <v>950</v>
      </c>
    </row>
    <row r="145" spans="2:3" x14ac:dyDescent="0.2">
      <c r="B145">
        <v>960</v>
      </c>
      <c r="C145">
        <v>960</v>
      </c>
    </row>
    <row r="146" spans="2:3" x14ac:dyDescent="0.2">
      <c r="B146">
        <v>970</v>
      </c>
      <c r="C146">
        <v>970</v>
      </c>
    </row>
    <row r="147" spans="2:3" x14ac:dyDescent="0.2">
      <c r="B147">
        <v>980</v>
      </c>
      <c r="C147">
        <v>980</v>
      </c>
    </row>
    <row r="148" spans="2:3" x14ac:dyDescent="0.2">
      <c r="B148">
        <v>990</v>
      </c>
      <c r="C148">
        <v>990</v>
      </c>
    </row>
    <row r="149" spans="2:3" x14ac:dyDescent="0.2">
      <c r="B149">
        <v>1000</v>
      </c>
      <c r="C149">
        <v>1000</v>
      </c>
    </row>
    <row r="150" spans="2:3" x14ac:dyDescent="0.2">
      <c r="B150">
        <v>1010</v>
      </c>
      <c r="C150">
        <v>1010</v>
      </c>
    </row>
    <row r="151" spans="2:3" x14ac:dyDescent="0.2">
      <c r="B151">
        <v>1020</v>
      </c>
      <c r="C151">
        <v>1020</v>
      </c>
    </row>
    <row r="152" spans="2:3" x14ac:dyDescent="0.2">
      <c r="B152">
        <v>1030</v>
      </c>
      <c r="C152">
        <v>1030</v>
      </c>
    </row>
    <row r="153" spans="2:3" x14ac:dyDescent="0.2">
      <c r="B153">
        <v>1040</v>
      </c>
      <c r="C153">
        <v>1040</v>
      </c>
    </row>
    <row r="154" spans="2:3" x14ac:dyDescent="0.2">
      <c r="B154">
        <v>1050</v>
      </c>
      <c r="C154">
        <v>1050</v>
      </c>
    </row>
    <row r="155" spans="2:3" x14ac:dyDescent="0.2">
      <c r="B155">
        <v>1060</v>
      </c>
      <c r="C155">
        <v>1060</v>
      </c>
    </row>
    <row r="156" spans="2:3" x14ac:dyDescent="0.2">
      <c r="B156">
        <v>1070</v>
      </c>
      <c r="C156">
        <v>1070</v>
      </c>
    </row>
    <row r="157" spans="2:3" x14ac:dyDescent="0.2">
      <c r="B157">
        <v>1080</v>
      </c>
      <c r="C157">
        <v>1080</v>
      </c>
    </row>
    <row r="158" spans="2:3" x14ac:dyDescent="0.2">
      <c r="B158">
        <v>1090</v>
      </c>
      <c r="C158">
        <v>1090</v>
      </c>
    </row>
    <row r="159" spans="2:3" x14ac:dyDescent="0.2">
      <c r="B159">
        <v>1100</v>
      </c>
      <c r="C159">
        <v>1100</v>
      </c>
    </row>
    <row r="160" spans="2:3" x14ac:dyDescent="0.2">
      <c r="B160">
        <v>1110</v>
      </c>
      <c r="C160">
        <v>1110</v>
      </c>
    </row>
    <row r="161" spans="2:3" x14ac:dyDescent="0.2">
      <c r="B161">
        <v>1120</v>
      </c>
      <c r="C161">
        <v>1120</v>
      </c>
    </row>
    <row r="162" spans="2:3" x14ac:dyDescent="0.2">
      <c r="B162">
        <v>1130</v>
      </c>
      <c r="C162">
        <v>1130</v>
      </c>
    </row>
    <row r="163" spans="2:3" x14ac:dyDescent="0.2">
      <c r="B163">
        <v>1140</v>
      </c>
      <c r="C163">
        <v>1140</v>
      </c>
    </row>
    <row r="164" spans="2:3" x14ac:dyDescent="0.2">
      <c r="B164">
        <v>1150</v>
      </c>
      <c r="C164">
        <v>1150</v>
      </c>
    </row>
    <row r="165" spans="2:3" x14ac:dyDescent="0.2">
      <c r="B165">
        <v>1160</v>
      </c>
      <c r="C165">
        <v>1160</v>
      </c>
    </row>
    <row r="166" spans="2:3" x14ac:dyDescent="0.2">
      <c r="B166">
        <v>1170</v>
      </c>
      <c r="C166">
        <v>1170</v>
      </c>
    </row>
    <row r="167" spans="2:3" x14ac:dyDescent="0.2">
      <c r="B167">
        <v>1180</v>
      </c>
      <c r="C167">
        <v>1180</v>
      </c>
    </row>
    <row r="168" spans="2:3" x14ac:dyDescent="0.2">
      <c r="B168">
        <v>1190</v>
      </c>
      <c r="C168">
        <v>1190</v>
      </c>
    </row>
    <row r="169" spans="2:3" x14ac:dyDescent="0.2">
      <c r="B169">
        <v>1200</v>
      </c>
      <c r="C169">
        <v>1200</v>
      </c>
    </row>
    <row r="170" spans="2:3" x14ac:dyDescent="0.2">
      <c r="B170">
        <v>1210</v>
      </c>
      <c r="C170">
        <v>1210</v>
      </c>
    </row>
    <row r="171" spans="2:3" x14ac:dyDescent="0.2">
      <c r="B171">
        <v>1220</v>
      </c>
      <c r="C171">
        <v>1220</v>
      </c>
    </row>
    <row r="172" spans="2:3" x14ac:dyDescent="0.2">
      <c r="B172">
        <v>1230</v>
      </c>
      <c r="C172">
        <v>1230</v>
      </c>
    </row>
    <row r="173" spans="2:3" x14ac:dyDescent="0.2">
      <c r="B173">
        <v>1240</v>
      </c>
      <c r="C173">
        <v>1240</v>
      </c>
    </row>
    <row r="174" spans="2:3" x14ac:dyDescent="0.2">
      <c r="B174">
        <v>1250</v>
      </c>
      <c r="C174">
        <v>1250</v>
      </c>
    </row>
    <row r="175" spans="2:3" x14ac:dyDescent="0.2">
      <c r="B175">
        <v>1260</v>
      </c>
      <c r="C175">
        <v>1260</v>
      </c>
    </row>
    <row r="176" spans="2:3" x14ac:dyDescent="0.2">
      <c r="B176">
        <v>1270</v>
      </c>
      <c r="C176">
        <v>1270</v>
      </c>
    </row>
    <row r="177" spans="2:3" x14ac:dyDescent="0.2">
      <c r="B177">
        <v>1280</v>
      </c>
      <c r="C177">
        <v>1280</v>
      </c>
    </row>
    <row r="178" spans="2:3" x14ac:dyDescent="0.2">
      <c r="B178">
        <v>1290</v>
      </c>
      <c r="C178">
        <v>1290</v>
      </c>
    </row>
    <row r="179" spans="2:3" x14ac:dyDescent="0.2">
      <c r="B179">
        <v>1300</v>
      </c>
      <c r="C179">
        <v>1300</v>
      </c>
    </row>
    <row r="180" spans="2:3" x14ac:dyDescent="0.2">
      <c r="B180">
        <v>1310</v>
      </c>
      <c r="C180">
        <v>1310</v>
      </c>
    </row>
    <row r="181" spans="2:3" x14ac:dyDescent="0.2">
      <c r="B181">
        <v>1320</v>
      </c>
      <c r="C181">
        <v>1320</v>
      </c>
    </row>
    <row r="182" spans="2:3" x14ac:dyDescent="0.2">
      <c r="B182">
        <v>1330</v>
      </c>
      <c r="C182">
        <v>1330</v>
      </c>
    </row>
    <row r="183" spans="2:3" x14ac:dyDescent="0.2">
      <c r="B183">
        <v>1340</v>
      </c>
      <c r="C183">
        <v>1340</v>
      </c>
    </row>
    <row r="184" spans="2:3" x14ac:dyDescent="0.2">
      <c r="B184">
        <v>1350</v>
      </c>
      <c r="C184">
        <v>1350</v>
      </c>
    </row>
    <row r="185" spans="2:3" x14ac:dyDescent="0.2">
      <c r="B185">
        <v>1360</v>
      </c>
      <c r="C185">
        <v>1360</v>
      </c>
    </row>
    <row r="186" spans="2:3" x14ac:dyDescent="0.2">
      <c r="B186">
        <v>1370</v>
      </c>
      <c r="C186">
        <v>1370</v>
      </c>
    </row>
    <row r="187" spans="2:3" x14ac:dyDescent="0.2">
      <c r="B187">
        <v>1380</v>
      </c>
      <c r="C187">
        <v>1380</v>
      </c>
    </row>
    <row r="188" spans="2:3" x14ac:dyDescent="0.2">
      <c r="B188">
        <v>1390</v>
      </c>
      <c r="C188">
        <v>1390</v>
      </c>
    </row>
    <row r="189" spans="2:3" x14ac:dyDescent="0.2">
      <c r="B189">
        <v>1400</v>
      </c>
      <c r="C189">
        <v>1400</v>
      </c>
    </row>
    <row r="190" spans="2:3" x14ac:dyDescent="0.2">
      <c r="B190">
        <v>1410</v>
      </c>
      <c r="C190">
        <v>1410</v>
      </c>
    </row>
    <row r="191" spans="2:3" x14ac:dyDescent="0.2">
      <c r="B191">
        <v>1420</v>
      </c>
      <c r="C191">
        <v>1420</v>
      </c>
    </row>
    <row r="192" spans="2:3" x14ac:dyDescent="0.2">
      <c r="B192">
        <v>1430</v>
      </c>
      <c r="C192">
        <v>1430</v>
      </c>
    </row>
    <row r="193" spans="2:3" x14ac:dyDescent="0.2">
      <c r="B193">
        <v>1440</v>
      </c>
      <c r="C193">
        <v>1440</v>
      </c>
    </row>
    <row r="194" spans="2:3" x14ac:dyDescent="0.2">
      <c r="B194">
        <v>1450</v>
      </c>
      <c r="C194">
        <v>1450</v>
      </c>
    </row>
    <row r="195" spans="2:3" x14ac:dyDescent="0.2">
      <c r="B195">
        <v>1460</v>
      </c>
      <c r="C195">
        <v>1460</v>
      </c>
    </row>
    <row r="196" spans="2:3" x14ac:dyDescent="0.2">
      <c r="B196">
        <v>1470</v>
      </c>
      <c r="C196">
        <v>1470</v>
      </c>
    </row>
    <row r="197" spans="2:3" x14ac:dyDescent="0.2">
      <c r="B197">
        <v>1480</v>
      </c>
      <c r="C197">
        <v>1480</v>
      </c>
    </row>
    <row r="198" spans="2:3" x14ac:dyDescent="0.2">
      <c r="B198">
        <v>1490</v>
      </c>
      <c r="C198">
        <v>1490</v>
      </c>
    </row>
    <row r="199" spans="2:3" x14ac:dyDescent="0.2">
      <c r="B199">
        <v>1500</v>
      </c>
      <c r="C199">
        <v>1500</v>
      </c>
    </row>
    <row r="200" spans="2:3" x14ac:dyDescent="0.2">
      <c r="C200">
        <v>1510</v>
      </c>
    </row>
    <row r="201" spans="2:3" x14ac:dyDescent="0.2">
      <c r="C201">
        <v>1520</v>
      </c>
    </row>
    <row r="202" spans="2:3" x14ac:dyDescent="0.2">
      <c r="C202">
        <v>1530</v>
      </c>
    </row>
    <row r="203" spans="2:3" x14ac:dyDescent="0.2">
      <c r="C203">
        <v>1540</v>
      </c>
    </row>
    <row r="204" spans="2:3" x14ac:dyDescent="0.2">
      <c r="C204">
        <v>1550</v>
      </c>
    </row>
    <row r="205" spans="2:3" x14ac:dyDescent="0.2">
      <c r="C205">
        <v>1560</v>
      </c>
    </row>
    <row r="206" spans="2:3" x14ac:dyDescent="0.2">
      <c r="C206">
        <v>1570</v>
      </c>
    </row>
    <row r="207" spans="2:3" x14ac:dyDescent="0.2">
      <c r="C207">
        <v>1580</v>
      </c>
    </row>
    <row r="208" spans="2:3" x14ac:dyDescent="0.2">
      <c r="C208">
        <v>1590</v>
      </c>
    </row>
    <row r="209" spans="3:3" x14ac:dyDescent="0.2">
      <c r="C209">
        <v>1600</v>
      </c>
    </row>
    <row r="210" spans="3:3" x14ac:dyDescent="0.2">
      <c r="C210">
        <v>1610</v>
      </c>
    </row>
    <row r="211" spans="3:3" x14ac:dyDescent="0.2">
      <c r="C211">
        <v>1620</v>
      </c>
    </row>
    <row r="212" spans="3:3" x14ac:dyDescent="0.2">
      <c r="C212">
        <v>1630</v>
      </c>
    </row>
    <row r="213" spans="3:3" x14ac:dyDescent="0.2">
      <c r="C213">
        <v>1640</v>
      </c>
    </row>
    <row r="214" spans="3:3" x14ac:dyDescent="0.2">
      <c r="C214">
        <v>1650</v>
      </c>
    </row>
    <row r="215" spans="3:3" x14ac:dyDescent="0.2">
      <c r="C215">
        <v>1660</v>
      </c>
    </row>
    <row r="216" spans="3:3" x14ac:dyDescent="0.2">
      <c r="C216">
        <v>1670</v>
      </c>
    </row>
    <row r="217" spans="3:3" x14ac:dyDescent="0.2">
      <c r="C217">
        <v>1680</v>
      </c>
    </row>
    <row r="218" spans="3:3" x14ac:dyDescent="0.2">
      <c r="C218">
        <v>1690</v>
      </c>
    </row>
    <row r="219" spans="3:3" x14ac:dyDescent="0.2">
      <c r="C219">
        <v>1700</v>
      </c>
    </row>
    <row r="220" spans="3:3" x14ac:dyDescent="0.2">
      <c r="C220">
        <v>1710</v>
      </c>
    </row>
    <row r="221" spans="3:3" x14ac:dyDescent="0.2">
      <c r="C221">
        <v>1720</v>
      </c>
    </row>
    <row r="222" spans="3:3" x14ac:dyDescent="0.2">
      <c r="C222">
        <v>1730</v>
      </c>
    </row>
    <row r="223" spans="3:3" x14ac:dyDescent="0.2">
      <c r="C223">
        <v>1740</v>
      </c>
    </row>
    <row r="224" spans="3:3" x14ac:dyDescent="0.2">
      <c r="C224">
        <v>1750</v>
      </c>
    </row>
    <row r="225" spans="3:3" x14ac:dyDescent="0.2">
      <c r="C225">
        <v>1760</v>
      </c>
    </row>
    <row r="226" spans="3:3" x14ac:dyDescent="0.2">
      <c r="C226">
        <v>1770</v>
      </c>
    </row>
    <row r="227" spans="3:3" x14ac:dyDescent="0.2">
      <c r="C227">
        <v>1780</v>
      </c>
    </row>
    <row r="228" spans="3:3" x14ac:dyDescent="0.2">
      <c r="C228">
        <v>1790</v>
      </c>
    </row>
    <row r="229" spans="3:3" x14ac:dyDescent="0.2">
      <c r="C229">
        <v>1800</v>
      </c>
    </row>
    <row r="230" spans="3:3" x14ac:dyDescent="0.2">
      <c r="C230">
        <v>1810</v>
      </c>
    </row>
    <row r="231" spans="3:3" x14ac:dyDescent="0.2">
      <c r="C231">
        <v>1820</v>
      </c>
    </row>
    <row r="232" spans="3:3" x14ac:dyDescent="0.2">
      <c r="C232">
        <v>1830</v>
      </c>
    </row>
    <row r="233" spans="3:3" x14ac:dyDescent="0.2">
      <c r="C233">
        <v>1840</v>
      </c>
    </row>
    <row r="234" spans="3:3" x14ac:dyDescent="0.2">
      <c r="C234">
        <v>1850</v>
      </c>
    </row>
    <row r="235" spans="3:3" x14ac:dyDescent="0.2">
      <c r="C235">
        <v>1860</v>
      </c>
    </row>
    <row r="236" spans="3:3" x14ac:dyDescent="0.2">
      <c r="C236">
        <v>1870</v>
      </c>
    </row>
    <row r="237" spans="3:3" x14ac:dyDescent="0.2">
      <c r="C237">
        <v>1880</v>
      </c>
    </row>
    <row r="238" spans="3:3" x14ac:dyDescent="0.2">
      <c r="C238">
        <v>1890</v>
      </c>
    </row>
    <row r="239" spans="3:3" x14ac:dyDescent="0.2">
      <c r="C239">
        <v>1900</v>
      </c>
    </row>
    <row r="240" spans="3:3" x14ac:dyDescent="0.2">
      <c r="C240">
        <v>1910</v>
      </c>
    </row>
    <row r="241" spans="3:3" x14ac:dyDescent="0.2">
      <c r="C241">
        <v>1920</v>
      </c>
    </row>
    <row r="242" spans="3:3" x14ac:dyDescent="0.2">
      <c r="C242">
        <v>1930</v>
      </c>
    </row>
    <row r="243" spans="3:3" x14ac:dyDescent="0.2">
      <c r="C243">
        <v>1940</v>
      </c>
    </row>
    <row r="244" spans="3:3" x14ac:dyDescent="0.2">
      <c r="C244">
        <v>1950</v>
      </c>
    </row>
    <row r="245" spans="3:3" x14ac:dyDescent="0.2">
      <c r="C245">
        <v>1960</v>
      </c>
    </row>
    <row r="246" spans="3:3" x14ac:dyDescent="0.2">
      <c r="C246">
        <v>1970</v>
      </c>
    </row>
    <row r="247" spans="3:3" x14ac:dyDescent="0.2">
      <c r="C247">
        <v>1980</v>
      </c>
    </row>
    <row r="248" spans="3:3" x14ac:dyDescent="0.2">
      <c r="C248">
        <v>1990</v>
      </c>
    </row>
    <row r="249" spans="3:3" x14ac:dyDescent="0.2">
      <c r="C249">
        <v>2000</v>
      </c>
    </row>
    <row r="250" spans="3:3" x14ac:dyDescent="0.2">
      <c r="C250">
        <v>2010</v>
      </c>
    </row>
    <row r="251" spans="3:3" x14ac:dyDescent="0.2">
      <c r="C251">
        <v>2020</v>
      </c>
    </row>
    <row r="252" spans="3:3" x14ac:dyDescent="0.2">
      <c r="C252">
        <v>2030</v>
      </c>
    </row>
    <row r="253" spans="3:3" x14ac:dyDescent="0.2">
      <c r="C253">
        <v>2040</v>
      </c>
    </row>
    <row r="254" spans="3:3" x14ac:dyDescent="0.2">
      <c r="C254">
        <v>2050</v>
      </c>
    </row>
    <row r="255" spans="3:3" x14ac:dyDescent="0.2">
      <c r="C255">
        <v>2060</v>
      </c>
    </row>
    <row r="256" spans="3:3" x14ac:dyDescent="0.2">
      <c r="C256">
        <v>2070</v>
      </c>
    </row>
    <row r="257" spans="3:3" x14ac:dyDescent="0.2">
      <c r="C257">
        <v>2080</v>
      </c>
    </row>
    <row r="258" spans="3:3" x14ac:dyDescent="0.2">
      <c r="C258">
        <v>2090</v>
      </c>
    </row>
    <row r="259" spans="3:3" x14ac:dyDescent="0.2">
      <c r="C259">
        <v>2100</v>
      </c>
    </row>
    <row r="260" spans="3:3" x14ac:dyDescent="0.2">
      <c r="C260">
        <v>2110</v>
      </c>
    </row>
    <row r="261" spans="3:3" x14ac:dyDescent="0.2">
      <c r="C261">
        <v>2120</v>
      </c>
    </row>
    <row r="262" spans="3:3" x14ac:dyDescent="0.2">
      <c r="C262">
        <v>2130</v>
      </c>
    </row>
    <row r="263" spans="3:3" x14ac:dyDescent="0.2">
      <c r="C263">
        <v>2140</v>
      </c>
    </row>
    <row r="264" spans="3:3" x14ac:dyDescent="0.2">
      <c r="C264">
        <v>2150</v>
      </c>
    </row>
    <row r="265" spans="3:3" x14ac:dyDescent="0.2">
      <c r="C265">
        <v>2160</v>
      </c>
    </row>
    <row r="266" spans="3:3" x14ac:dyDescent="0.2">
      <c r="C266">
        <v>2170</v>
      </c>
    </row>
    <row r="267" spans="3:3" x14ac:dyDescent="0.2">
      <c r="C267">
        <v>2180</v>
      </c>
    </row>
    <row r="268" spans="3:3" x14ac:dyDescent="0.2">
      <c r="C268">
        <v>2190</v>
      </c>
    </row>
    <row r="269" spans="3:3" x14ac:dyDescent="0.2">
      <c r="C269">
        <v>2200</v>
      </c>
    </row>
    <row r="270" spans="3:3" x14ac:dyDescent="0.2">
      <c r="C270">
        <v>2210</v>
      </c>
    </row>
    <row r="271" spans="3:3" x14ac:dyDescent="0.2">
      <c r="C271">
        <v>2220</v>
      </c>
    </row>
    <row r="272" spans="3:3" x14ac:dyDescent="0.2">
      <c r="C272">
        <v>2230</v>
      </c>
    </row>
    <row r="273" spans="3:3" x14ac:dyDescent="0.2">
      <c r="C273">
        <v>2240</v>
      </c>
    </row>
    <row r="274" spans="3:3" x14ac:dyDescent="0.2">
      <c r="C274">
        <v>2250</v>
      </c>
    </row>
    <row r="275" spans="3:3" x14ac:dyDescent="0.2">
      <c r="C275">
        <v>2260</v>
      </c>
    </row>
    <row r="276" spans="3:3" x14ac:dyDescent="0.2">
      <c r="C276">
        <v>2270</v>
      </c>
    </row>
    <row r="277" spans="3:3" x14ac:dyDescent="0.2">
      <c r="C277">
        <v>2280</v>
      </c>
    </row>
    <row r="278" spans="3:3" x14ac:dyDescent="0.2">
      <c r="C278">
        <v>2290</v>
      </c>
    </row>
    <row r="279" spans="3:3" x14ac:dyDescent="0.2">
      <c r="C279">
        <v>2300</v>
      </c>
    </row>
    <row r="280" spans="3:3" x14ac:dyDescent="0.2">
      <c r="C280">
        <v>2310</v>
      </c>
    </row>
    <row r="281" spans="3:3" x14ac:dyDescent="0.2">
      <c r="C281">
        <v>2320</v>
      </c>
    </row>
    <row r="282" spans="3:3" x14ac:dyDescent="0.2">
      <c r="C282">
        <v>2330</v>
      </c>
    </row>
    <row r="283" spans="3:3" x14ac:dyDescent="0.2">
      <c r="C283">
        <v>2340</v>
      </c>
    </row>
    <row r="284" spans="3:3" x14ac:dyDescent="0.2">
      <c r="C284">
        <v>2350</v>
      </c>
    </row>
    <row r="285" spans="3:3" x14ac:dyDescent="0.2">
      <c r="C285">
        <v>2360</v>
      </c>
    </row>
    <row r="286" spans="3:3" x14ac:dyDescent="0.2">
      <c r="C286">
        <v>2370</v>
      </c>
    </row>
    <row r="287" spans="3:3" x14ac:dyDescent="0.2">
      <c r="C287">
        <v>2380</v>
      </c>
    </row>
    <row r="288" spans="3:3" x14ac:dyDescent="0.2">
      <c r="C288">
        <v>2390</v>
      </c>
    </row>
    <row r="289" spans="3:3" x14ac:dyDescent="0.2">
      <c r="C289">
        <v>2400</v>
      </c>
    </row>
    <row r="290" spans="3:3" x14ac:dyDescent="0.2">
      <c r="C290">
        <v>2410</v>
      </c>
    </row>
    <row r="291" spans="3:3" x14ac:dyDescent="0.2">
      <c r="C291">
        <v>2420</v>
      </c>
    </row>
    <row r="292" spans="3:3" x14ac:dyDescent="0.2">
      <c r="C292">
        <v>2430</v>
      </c>
    </row>
    <row r="293" spans="3:3" x14ac:dyDescent="0.2">
      <c r="C293">
        <v>2440</v>
      </c>
    </row>
    <row r="294" spans="3:3" x14ac:dyDescent="0.2">
      <c r="C294">
        <v>2450</v>
      </c>
    </row>
    <row r="295" spans="3:3" x14ac:dyDescent="0.2">
      <c r="C295">
        <v>2460</v>
      </c>
    </row>
    <row r="296" spans="3:3" x14ac:dyDescent="0.2">
      <c r="C296">
        <v>2470</v>
      </c>
    </row>
    <row r="297" spans="3:3" x14ac:dyDescent="0.2">
      <c r="C297">
        <v>2480</v>
      </c>
    </row>
    <row r="298" spans="3:3" x14ac:dyDescent="0.2">
      <c r="C298">
        <v>2490</v>
      </c>
    </row>
    <row r="299" spans="3:3" x14ac:dyDescent="0.2">
      <c r="C299">
        <v>2500</v>
      </c>
    </row>
    <row r="300" spans="3:3" x14ac:dyDescent="0.2">
      <c r="C300">
        <v>2510</v>
      </c>
    </row>
    <row r="301" spans="3:3" x14ac:dyDescent="0.2">
      <c r="C301">
        <v>2520</v>
      </c>
    </row>
    <row r="302" spans="3:3" x14ac:dyDescent="0.2">
      <c r="C302">
        <v>2530</v>
      </c>
    </row>
    <row r="303" spans="3:3" x14ac:dyDescent="0.2">
      <c r="C303">
        <v>2540</v>
      </c>
    </row>
    <row r="304" spans="3:3" x14ac:dyDescent="0.2">
      <c r="C304">
        <v>2550</v>
      </c>
    </row>
    <row r="305" spans="3:3" x14ac:dyDescent="0.2">
      <c r="C305">
        <v>2560</v>
      </c>
    </row>
    <row r="306" spans="3:3" x14ac:dyDescent="0.2">
      <c r="C306">
        <v>2570</v>
      </c>
    </row>
    <row r="307" spans="3:3" x14ac:dyDescent="0.2">
      <c r="C307">
        <v>2580</v>
      </c>
    </row>
    <row r="308" spans="3:3" x14ac:dyDescent="0.2">
      <c r="C308">
        <v>2590</v>
      </c>
    </row>
    <row r="309" spans="3:3" x14ac:dyDescent="0.2">
      <c r="C309">
        <v>2600</v>
      </c>
    </row>
    <row r="310" spans="3:3" x14ac:dyDescent="0.2">
      <c r="C310">
        <v>2610</v>
      </c>
    </row>
    <row r="311" spans="3:3" x14ac:dyDescent="0.2">
      <c r="C311">
        <v>2620</v>
      </c>
    </row>
    <row r="312" spans="3:3" x14ac:dyDescent="0.2">
      <c r="C312">
        <v>2630</v>
      </c>
    </row>
    <row r="313" spans="3:3" x14ac:dyDescent="0.2">
      <c r="C313">
        <v>2640</v>
      </c>
    </row>
    <row r="314" spans="3:3" x14ac:dyDescent="0.2">
      <c r="C314">
        <v>2650</v>
      </c>
    </row>
    <row r="315" spans="3:3" x14ac:dyDescent="0.2">
      <c r="C315">
        <v>2660</v>
      </c>
    </row>
    <row r="316" spans="3:3" x14ac:dyDescent="0.2">
      <c r="C316">
        <v>2670</v>
      </c>
    </row>
    <row r="317" spans="3:3" x14ac:dyDescent="0.2">
      <c r="C317">
        <v>2680</v>
      </c>
    </row>
    <row r="318" spans="3:3" x14ac:dyDescent="0.2">
      <c r="C318">
        <v>2690</v>
      </c>
    </row>
    <row r="319" spans="3:3" x14ac:dyDescent="0.2">
      <c r="C319">
        <v>2700</v>
      </c>
    </row>
    <row r="320" spans="3:3" x14ac:dyDescent="0.2">
      <c r="C320">
        <v>2710</v>
      </c>
    </row>
    <row r="321" spans="3:3" x14ac:dyDescent="0.2">
      <c r="C321">
        <v>2720</v>
      </c>
    </row>
    <row r="322" spans="3:3" x14ac:dyDescent="0.2">
      <c r="C322">
        <v>2730</v>
      </c>
    </row>
    <row r="323" spans="3:3" x14ac:dyDescent="0.2">
      <c r="C323">
        <v>2740</v>
      </c>
    </row>
    <row r="324" spans="3:3" x14ac:dyDescent="0.2">
      <c r="C324">
        <v>2750</v>
      </c>
    </row>
    <row r="325" spans="3:3" x14ac:dyDescent="0.2">
      <c r="C325">
        <v>2760</v>
      </c>
    </row>
    <row r="326" spans="3:3" x14ac:dyDescent="0.2">
      <c r="C326">
        <v>2770</v>
      </c>
    </row>
    <row r="327" spans="3:3" x14ac:dyDescent="0.2">
      <c r="C327">
        <v>2780</v>
      </c>
    </row>
    <row r="328" spans="3:3" x14ac:dyDescent="0.2">
      <c r="C328">
        <v>2790</v>
      </c>
    </row>
    <row r="329" spans="3:3" x14ac:dyDescent="0.2">
      <c r="C329">
        <v>2800</v>
      </c>
    </row>
    <row r="330" spans="3:3" x14ac:dyDescent="0.2">
      <c r="C330">
        <v>2810</v>
      </c>
    </row>
    <row r="331" spans="3:3" x14ac:dyDescent="0.2">
      <c r="C331">
        <v>2820</v>
      </c>
    </row>
    <row r="332" spans="3:3" x14ac:dyDescent="0.2">
      <c r="C332">
        <v>2830</v>
      </c>
    </row>
    <row r="333" spans="3:3" x14ac:dyDescent="0.2">
      <c r="C333">
        <v>2840</v>
      </c>
    </row>
    <row r="334" spans="3:3" x14ac:dyDescent="0.2">
      <c r="C334">
        <v>2850</v>
      </c>
    </row>
    <row r="335" spans="3:3" x14ac:dyDescent="0.2">
      <c r="C335">
        <v>2860</v>
      </c>
    </row>
    <row r="336" spans="3:3" x14ac:dyDescent="0.2">
      <c r="C336">
        <v>2870</v>
      </c>
    </row>
    <row r="337" spans="3:3" x14ac:dyDescent="0.2">
      <c r="C337">
        <v>2880</v>
      </c>
    </row>
    <row r="338" spans="3:3" x14ac:dyDescent="0.2">
      <c r="C338">
        <v>2890</v>
      </c>
    </row>
    <row r="339" spans="3:3" x14ac:dyDescent="0.2">
      <c r="C339">
        <v>2900</v>
      </c>
    </row>
    <row r="340" spans="3:3" x14ac:dyDescent="0.2">
      <c r="C340">
        <v>2910</v>
      </c>
    </row>
    <row r="341" spans="3:3" x14ac:dyDescent="0.2">
      <c r="C341">
        <v>2920</v>
      </c>
    </row>
    <row r="342" spans="3:3" x14ac:dyDescent="0.2">
      <c r="C342">
        <v>2930</v>
      </c>
    </row>
    <row r="343" spans="3:3" x14ac:dyDescent="0.2">
      <c r="C343">
        <v>2940</v>
      </c>
    </row>
    <row r="344" spans="3:3" x14ac:dyDescent="0.2">
      <c r="C344">
        <v>2950</v>
      </c>
    </row>
    <row r="345" spans="3:3" x14ac:dyDescent="0.2">
      <c r="C345">
        <v>2960</v>
      </c>
    </row>
    <row r="346" spans="3:3" x14ac:dyDescent="0.2">
      <c r="C346">
        <v>2970</v>
      </c>
    </row>
    <row r="347" spans="3:3" x14ac:dyDescent="0.2">
      <c r="C347">
        <v>2980</v>
      </c>
    </row>
    <row r="348" spans="3:3" x14ac:dyDescent="0.2">
      <c r="C348">
        <v>2990</v>
      </c>
    </row>
    <row r="349" spans="3:3" x14ac:dyDescent="0.2">
      <c r="C349">
        <v>3000</v>
      </c>
    </row>
  </sheetData>
  <customSheetViews>
    <customSheetView guid="{42D993A3-C0F2-405C-88F7-334C84098EAE}" showRuler="0">
      <selection activeCell="D19" sqref="D19:F2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Q5"/>
  <sheetViews>
    <sheetView workbookViewId="0">
      <selection activeCell="A2" sqref="A2:AQ2"/>
    </sheetView>
  </sheetViews>
  <sheetFormatPr baseColWidth="10" defaultRowHeight="12.75" x14ac:dyDescent="0.2"/>
  <cols>
    <col min="1" max="1" width="5.28515625" bestFit="1" customWidth="1"/>
    <col min="2" max="2" width="15.85546875" bestFit="1" customWidth="1"/>
    <col min="3" max="3" width="16.42578125" bestFit="1" customWidth="1"/>
    <col min="4" max="4" width="16.42578125" style="1" customWidth="1"/>
    <col min="5" max="5" width="10.7109375" bestFit="1" customWidth="1"/>
    <col min="6" max="6" width="10.7109375" customWidth="1"/>
    <col min="7" max="7" width="13.140625" bestFit="1" customWidth="1"/>
    <col min="8" max="8" width="17.140625" style="1" bestFit="1" customWidth="1"/>
    <col min="9" max="9" width="10.7109375" customWidth="1"/>
    <col min="10" max="10" width="11" bestFit="1" customWidth="1"/>
    <col min="11" max="11" width="11" customWidth="1"/>
    <col min="12" max="12" width="6.140625" bestFit="1" customWidth="1"/>
    <col min="13" max="13" width="6.140625" customWidth="1"/>
    <col min="14" max="14" width="3.85546875" bestFit="1" customWidth="1"/>
    <col min="15" max="15" width="7" bestFit="1" customWidth="1"/>
    <col min="16" max="16" width="12.85546875" customWidth="1"/>
    <col min="17" max="17" width="7.42578125" bestFit="1" customWidth="1"/>
    <col min="18" max="18" width="12.7109375" bestFit="1" customWidth="1"/>
    <col min="19" max="19" width="8.28515625" bestFit="1" customWidth="1"/>
    <col min="20" max="20" width="8.28515625" customWidth="1"/>
    <col min="21" max="21" width="6.5703125" bestFit="1" customWidth="1"/>
    <col min="22" max="22" width="5" customWidth="1"/>
    <col min="23" max="23" width="6.5703125" bestFit="1" customWidth="1"/>
    <col min="24" max="24" width="6.7109375" bestFit="1" customWidth="1"/>
    <col min="25" max="25" width="10.42578125" bestFit="1" customWidth="1"/>
    <col min="26" max="26" width="8" bestFit="1" customWidth="1"/>
    <col min="27" max="27" width="9.85546875" bestFit="1" customWidth="1"/>
    <col min="28" max="28" width="22.7109375" bestFit="1" customWidth="1"/>
    <col min="29" max="29" width="8.7109375" bestFit="1" customWidth="1"/>
    <col min="30" max="30" width="18.5703125" bestFit="1" customWidth="1"/>
    <col min="31" max="33" width="18.5703125" style="1" customWidth="1"/>
    <col min="34" max="34" width="9.140625" bestFit="1" customWidth="1"/>
    <col min="35" max="35" width="9.140625" customWidth="1"/>
    <col min="36" max="36" width="12" bestFit="1" customWidth="1"/>
    <col min="37" max="37" width="20.7109375" bestFit="1" customWidth="1"/>
    <col min="38" max="38" width="10.85546875" bestFit="1" customWidth="1"/>
    <col min="39" max="39" width="8.28515625" bestFit="1" customWidth="1"/>
    <col min="40" max="40" width="7.85546875" bestFit="1" customWidth="1"/>
    <col min="41" max="41" width="11.85546875" bestFit="1" customWidth="1"/>
    <col min="42" max="42" width="13.5703125" bestFit="1" customWidth="1"/>
    <col min="43" max="43" width="10" bestFit="1" customWidth="1"/>
  </cols>
  <sheetData>
    <row r="1" spans="1:43" x14ac:dyDescent="0.2">
      <c r="A1" s="24" t="s">
        <v>43</v>
      </c>
      <c r="B1" s="24" t="s">
        <v>133</v>
      </c>
      <c r="C1" s="24" t="s">
        <v>90</v>
      </c>
      <c r="D1" s="24" t="s">
        <v>68</v>
      </c>
      <c r="E1" s="131" t="s">
        <v>144</v>
      </c>
      <c r="F1" s="131" t="s">
        <v>145</v>
      </c>
      <c r="G1" s="131" t="s">
        <v>146</v>
      </c>
      <c r="H1" s="131" t="s">
        <v>147</v>
      </c>
      <c r="I1" s="131" t="s">
        <v>8</v>
      </c>
      <c r="J1" s="24" t="s">
        <v>57</v>
      </c>
      <c r="K1" s="24" t="s">
        <v>50</v>
      </c>
      <c r="L1" s="24" t="s">
        <v>76</v>
      </c>
      <c r="M1" s="24" t="s">
        <v>51</v>
      </c>
      <c r="N1" s="24" t="s">
        <v>58</v>
      </c>
      <c r="O1" s="24" t="s">
        <v>52</v>
      </c>
      <c r="P1" s="24" t="s">
        <v>54</v>
      </c>
      <c r="Q1" s="24" t="s">
        <v>23</v>
      </c>
      <c r="R1" s="24" t="s">
        <v>53</v>
      </c>
      <c r="S1" s="24" t="s">
        <v>55</v>
      </c>
      <c r="T1" s="24" t="s">
        <v>56</v>
      </c>
      <c r="U1" s="24" t="s">
        <v>79</v>
      </c>
      <c r="V1" s="24" t="s">
        <v>59</v>
      </c>
      <c r="W1" s="24" t="s">
        <v>60</v>
      </c>
      <c r="X1" s="24" t="s">
        <v>61</v>
      </c>
      <c r="Y1" s="24" t="s">
        <v>30</v>
      </c>
      <c r="Z1" s="24" t="s">
        <v>24</v>
      </c>
      <c r="AA1" s="24" t="s">
        <v>31</v>
      </c>
      <c r="AB1" s="24" t="s">
        <v>9</v>
      </c>
      <c r="AC1" s="24" t="s">
        <v>25</v>
      </c>
      <c r="AD1" s="24" t="s">
        <v>165</v>
      </c>
      <c r="AE1" s="24" t="s">
        <v>163</v>
      </c>
      <c r="AF1" s="24" t="s">
        <v>164</v>
      </c>
      <c r="AG1" s="24" t="s">
        <v>151</v>
      </c>
      <c r="AH1" s="24" t="s">
        <v>81</v>
      </c>
      <c r="AI1" s="24" t="s">
        <v>64</v>
      </c>
      <c r="AJ1" s="24" t="s">
        <v>100</v>
      </c>
      <c r="AK1" s="24" t="s">
        <v>35</v>
      </c>
      <c r="AL1" s="24" t="s">
        <v>49</v>
      </c>
      <c r="AM1" s="24" t="s">
        <v>63</v>
      </c>
      <c r="AN1" s="24" t="s">
        <v>45</v>
      </c>
      <c r="AO1" s="24" t="s">
        <v>46</v>
      </c>
      <c r="AP1" s="24" t="s">
        <v>47</v>
      </c>
      <c r="AQ1" s="24" t="s">
        <v>48</v>
      </c>
    </row>
    <row r="2" spans="1:43" x14ac:dyDescent="0.2">
      <c r="A2">
        <f>Tarifierung!B5</f>
        <v>113</v>
      </c>
      <c r="B2" t="str">
        <f>VP1_Gruppe</f>
        <v>S</v>
      </c>
      <c r="C2" t="str">
        <f>Tarifierung!B7</f>
        <v>nein</v>
      </c>
      <c r="D2" s="1" t="str">
        <f>VP1_UI</f>
        <v>Invalidität 600</v>
      </c>
      <c r="E2" s="132">
        <f>Tarifierung!B8</f>
        <v>335000</v>
      </c>
      <c r="F2" s="133">
        <f>Tarifierung!C8</f>
        <v>13.01</v>
      </c>
      <c r="G2" s="133" t="str">
        <f>Tarifierung!A9</f>
        <v>verb. GT Ärzte</v>
      </c>
      <c r="H2" s="133">
        <f>VP1_UIVGT_VSu</f>
        <v>0</v>
      </c>
      <c r="I2" s="133">
        <f>Tarifierung!C9</f>
        <v>0</v>
      </c>
      <c r="J2" s="8">
        <f>Tarifierung!B10</f>
        <v>474000</v>
      </c>
      <c r="K2" s="6">
        <f>Tarifierung!C10</f>
        <v>5.89</v>
      </c>
      <c r="L2">
        <f>Tarifierung!B11</f>
        <v>200</v>
      </c>
      <c r="M2" s="6">
        <f>Tarifierung!C11</f>
        <v>3.95</v>
      </c>
      <c r="N2">
        <f>Tarifierung!B12</f>
        <v>0</v>
      </c>
      <c r="O2" s="6">
        <f>Tarifierung!C12</f>
        <v>0</v>
      </c>
      <c r="P2" t="str">
        <f>Tarifierung!A13</f>
        <v>TG ab 8. Tag</v>
      </c>
      <c r="Q2" s="8">
        <f>Tarifierung!B13</f>
        <v>0</v>
      </c>
      <c r="R2" s="6">
        <f>Tarifierung!C13</f>
        <v>0</v>
      </c>
      <c r="S2" s="8">
        <f>Tarifierung!B14</f>
        <v>0</v>
      </c>
      <c r="T2" s="6">
        <f>Tarifierung!C14</f>
        <v>0</v>
      </c>
      <c r="U2" s="8">
        <f>Tarifierung!B15</f>
        <v>50000</v>
      </c>
      <c r="V2" s="6">
        <f>Tarifierung!C15</f>
        <v>0</v>
      </c>
      <c r="W2" s="8">
        <f>Tarifierung!B16</f>
        <v>50000</v>
      </c>
      <c r="X2" s="6">
        <f>Tarifierung!C16</f>
        <v>0</v>
      </c>
      <c r="Y2" s="8" t="str">
        <f>Tarifierung!A17</f>
        <v>UIR</v>
      </c>
      <c r="Z2" s="8">
        <f>Tarifierung!B17</f>
        <v>0</v>
      </c>
      <c r="AA2" s="6">
        <f>Tarifierung!C17</f>
        <v>0</v>
      </c>
      <c r="AB2" s="8" t="str">
        <f>Tarifierung!A18</f>
        <v>URP</v>
      </c>
      <c r="AC2" s="8">
        <f>Tarifierung!B18</f>
        <v>0</v>
      </c>
      <c r="AD2" s="6">
        <f>Tarifierung!C18</f>
        <v>0</v>
      </c>
      <c r="AE2" s="6" t="str">
        <f>VP1_KiMo</f>
        <v>nein</v>
      </c>
      <c r="AF2" s="6">
        <f>VP1_KiMo_BS</f>
        <v>0</v>
      </c>
      <c r="AG2" s="6" t="str">
        <f>VP1_KöMo</f>
        <v>nein</v>
      </c>
      <c r="AH2" s="8" t="str">
        <f>Tarifierung!B21</f>
        <v>nein</v>
      </c>
      <c r="AI2" s="6">
        <f>Tarifierung!C21</f>
        <v>0</v>
      </c>
      <c r="AJ2" s="8" t="str">
        <f>Tarifierung!B22</f>
        <v>Premium</v>
      </c>
      <c r="AK2" s="75">
        <f>Tarifierung!C22</f>
        <v>1.4319999999999999</v>
      </c>
      <c r="AL2" s="74">
        <f>Tarifierung!B24</f>
        <v>0.2</v>
      </c>
      <c r="AM2">
        <f>IF(Tarifierung!B25=0,1,5)</f>
        <v>5</v>
      </c>
      <c r="AN2" s="6">
        <f>Tarifierung!B29</f>
        <v>11549.806799999998</v>
      </c>
      <c r="AO2" s="6">
        <f>Tarifierung!B30</f>
        <v>5948.15</v>
      </c>
      <c r="AP2" s="6">
        <f>Tarifierung!B31</f>
        <v>3031.82</v>
      </c>
      <c r="AQ2" s="6">
        <f>Tarifierung!B32</f>
        <v>1029.8599999999999</v>
      </c>
    </row>
    <row r="3" spans="1:43" x14ac:dyDescent="0.2">
      <c r="AL3" s="74"/>
    </row>
    <row r="4" spans="1:43" x14ac:dyDescent="0.2">
      <c r="AL4" s="74"/>
    </row>
    <row r="5" spans="1:43" x14ac:dyDescent="0.2">
      <c r="AL5" s="74"/>
    </row>
  </sheetData>
  <customSheetViews>
    <customSheetView guid="{42D993A3-C0F2-405C-88F7-334C84098EAE}" showRuler="0">
      <selection activeCell="A2" sqref="A2:AS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FF00"/>
  </sheetPr>
  <dimension ref="A1:U94"/>
  <sheetViews>
    <sheetView workbookViewId="0">
      <selection activeCell="B2" sqref="B2:D2"/>
    </sheetView>
  </sheetViews>
  <sheetFormatPr baseColWidth="10" defaultRowHeight="12.75" x14ac:dyDescent="0.2"/>
  <cols>
    <col min="1" max="1" width="10.85546875" bestFit="1" customWidth="1"/>
    <col min="2" max="2" width="47.42578125" bestFit="1" customWidth="1"/>
    <col min="3" max="3" width="8.140625" bestFit="1" customWidth="1"/>
    <col min="4" max="4" width="6.5703125" bestFit="1" customWidth="1"/>
    <col min="5" max="6" width="7.85546875" bestFit="1" customWidth="1"/>
    <col min="7" max="7" width="17" bestFit="1" customWidth="1"/>
    <col min="17" max="17" width="4.85546875" bestFit="1" customWidth="1"/>
    <col min="18" max="18" width="18.140625" bestFit="1" customWidth="1"/>
    <col min="19" max="19" width="16.7109375" bestFit="1" customWidth="1"/>
    <col min="20" max="20" width="18.140625" bestFit="1" customWidth="1"/>
    <col min="21" max="21" width="16.7109375" bestFit="1" customWidth="1"/>
  </cols>
  <sheetData>
    <row r="1" spans="1:10" x14ac:dyDescent="0.2">
      <c r="I1" s="16" t="s">
        <v>4</v>
      </c>
      <c r="J1" s="102">
        <v>0.05</v>
      </c>
    </row>
    <row r="2" spans="1:10" x14ac:dyDescent="0.2">
      <c r="B2" s="16" t="s">
        <v>5</v>
      </c>
    </row>
    <row r="3" spans="1:10" x14ac:dyDescent="0.2">
      <c r="A3" s="5"/>
      <c r="B3" s="5" t="s">
        <v>111</v>
      </c>
      <c r="C3" s="5"/>
      <c r="D3" s="21" t="s">
        <v>41</v>
      </c>
      <c r="E3" s="21" t="s">
        <v>42</v>
      </c>
      <c r="F3" s="21" t="s">
        <v>113</v>
      </c>
      <c r="G3" s="21" t="s">
        <v>91</v>
      </c>
    </row>
    <row r="4" spans="1:10" x14ac:dyDescent="0.2">
      <c r="A4" s="5" t="s">
        <v>68</v>
      </c>
      <c r="B4" s="5" t="s">
        <v>129</v>
      </c>
      <c r="C4" s="5" t="s">
        <v>114</v>
      </c>
      <c r="D4" s="103">
        <f>ROUND(Tarifgruppen!D3*(1-Maklertarif!$J$1),3)</f>
        <v>0.627</v>
      </c>
      <c r="E4" s="103">
        <f>ROUND(Tarifgruppen!E3*(1-Maklertarif!$J$1),3)</f>
        <v>0.88400000000000001</v>
      </c>
      <c r="F4" s="103">
        <f>ROUND(Tarifgruppen!I3*(1-Maklertarif!$J$1),3)</f>
        <v>0.30399999999999999</v>
      </c>
      <c r="G4" s="103"/>
    </row>
    <row r="5" spans="1:10" x14ac:dyDescent="0.2">
      <c r="A5" s="5" t="s">
        <v>68</v>
      </c>
      <c r="B5" s="20">
        <v>3.5</v>
      </c>
      <c r="C5" s="5" t="s">
        <v>114</v>
      </c>
      <c r="D5" s="103">
        <f>ROUND(Tarifgruppen!D4*(1-Maklertarif!$J$1),3)</f>
        <v>0.88400000000000001</v>
      </c>
      <c r="E5" s="103">
        <f>ROUND(Tarifgruppen!E4*(1-Maklertarif!$J$1),3)</f>
        <v>1.2729999999999999</v>
      </c>
      <c r="F5" s="103">
        <f>ROUND(Tarifgruppen!I4*(1-Maklertarif!$J$1),3)</f>
        <v>0.39900000000000002</v>
      </c>
      <c r="G5" s="103"/>
    </row>
    <row r="6" spans="1:10" x14ac:dyDescent="0.2">
      <c r="A6" s="5" t="s">
        <v>68</v>
      </c>
      <c r="B6" s="20">
        <v>6</v>
      </c>
      <c r="C6" s="5" t="s">
        <v>114</v>
      </c>
      <c r="D6" s="103">
        <f>ROUND(Tarifgruppen!D5*(1-Maklertarif!$J$1),3)</f>
        <v>1.093</v>
      </c>
      <c r="E6" s="103">
        <f>ROUND(Tarifgruppen!E5*(1-Maklertarif!$J$1),3)</f>
        <v>1.587</v>
      </c>
      <c r="F6" s="103">
        <f>ROUND(Tarifgruppen!I5*(1-Maklertarif!$J$1),3)</f>
        <v>0.44700000000000001</v>
      </c>
      <c r="G6" s="103"/>
    </row>
    <row r="7" spans="1:10" x14ac:dyDescent="0.2">
      <c r="A7" s="5"/>
      <c r="B7" s="5" t="s">
        <v>116</v>
      </c>
      <c r="C7" s="5" t="s">
        <v>114</v>
      </c>
      <c r="D7" s="103">
        <f>ROUND(Tarifgruppen!D6*(1-Maklertarif!$J$1),3)</f>
        <v>1.292</v>
      </c>
      <c r="E7" s="103"/>
      <c r="F7" s="103"/>
      <c r="G7" s="103"/>
    </row>
    <row r="8" spans="1:10" x14ac:dyDescent="0.2">
      <c r="A8" s="5"/>
      <c r="B8" s="5" t="s">
        <v>117</v>
      </c>
      <c r="C8" s="5" t="s">
        <v>114</v>
      </c>
      <c r="D8" s="103">
        <f>ROUND(Tarifgruppen!D7*(1-Maklertarif!$J$1),3)</f>
        <v>2.774</v>
      </c>
      <c r="E8" s="103"/>
      <c r="F8" s="103"/>
      <c r="G8" s="103"/>
    </row>
    <row r="9" spans="1:10" x14ac:dyDescent="0.2">
      <c r="A9" s="5"/>
      <c r="B9" s="5" t="s">
        <v>118</v>
      </c>
      <c r="C9" s="5" t="s">
        <v>119</v>
      </c>
      <c r="D9" s="103">
        <f>ROUND(Tarifgruppen!D8*(1-Maklertarif!$J$1),3)</f>
        <v>0.41799999999999998</v>
      </c>
      <c r="E9" s="103">
        <f>ROUND(Tarifgruppen!E8*(1-Maklertarif!$J$1),3)</f>
        <v>0.77900000000000003</v>
      </c>
      <c r="F9" s="103">
        <f>ROUND(Tarifgruppen!I8*(1-Maklertarif!$J$1),3)</f>
        <v>0.29499999999999998</v>
      </c>
      <c r="G9" s="103"/>
    </row>
    <row r="10" spans="1:10" x14ac:dyDescent="0.2">
      <c r="A10" s="5"/>
      <c r="B10" s="5" t="s">
        <v>120</v>
      </c>
      <c r="C10" s="5" t="s">
        <v>119</v>
      </c>
      <c r="D10" s="103">
        <f>ROUND(Tarifgruppen!D9*(1-Maklertarif!$J$1),3)</f>
        <v>0.751</v>
      </c>
      <c r="E10" s="103">
        <f>ROUND(Tarifgruppen!E9*(1-Maklertarif!$J$1),3)</f>
        <v>1.226</v>
      </c>
      <c r="F10" s="103">
        <f>ROUND(Tarifgruppen!I9*(1-Maklertarif!$J$1),3)</f>
        <v>0.34200000000000003</v>
      </c>
      <c r="G10" s="103">
        <f>ROUND(Tarifgruppen!J9*(1-Maklertarif!$J$1),3)</f>
        <v>0</v>
      </c>
    </row>
    <row r="11" spans="1:10" x14ac:dyDescent="0.2">
      <c r="A11" s="5"/>
      <c r="B11" s="5"/>
      <c r="C11" s="5"/>
      <c r="D11" s="103">
        <f>ROUND(Tarifgruppen!D10*(1-Maklertarif!$J$1),3)</f>
        <v>0</v>
      </c>
      <c r="E11" s="103">
        <f>ROUND(Tarifgruppen!E10*(1-Maklertarif!$J$1),3)</f>
        <v>0</v>
      </c>
      <c r="F11" s="103">
        <f>ROUND(Tarifgruppen!I10*(1-Maklertarif!$J$1),3)</f>
        <v>0</v>
      </c>
      <c r="G11" s="103">
        <f>ROUND(Tarifgruppen!J10*(1-Maklertarif!$J$1),3)</f>
        <v>0</v>
      </c>
    </row>
    <row r="12" spans="1:10" x14ac:dyDescent="0.2">
      <c r="A12" s="5"/>
      <c r="B12" s="5" t="s">
        <v>125</v>
      </c>
      <c r="C12" s="5" t="s">
        <v>114</v>
      </c>
      <c r="D12" s="103">
        <f>ROUND(Tarifgruppen!D11*(1-Maklertarif!$J$1),3)</f>
        <v>0.49399999999999999</v>
      </c>
      <c r="E12" s="103">
        <f>ROUND(Tarifgruppen!E11*(1-Maklertarif!$J$1),3)</f>
        <v>0.627</v>
      </c>
      <c r="F12" s="103">
        <f>ROUND(Tarifgruppen!J11*(1-Maklertarif!$J$1),3)</f>
        <v>0.32300000000000001</v>
      </c>
      <c r="G12" s="103"/>
    </row>
    <row r="13" spans="1:10" x14ac:dyDescent="0.2">
      <c r="A13" s="5"/>
      <c r="B13" s="5" t="s">
        <v>124</v>
      </c>
      <c r="C13" s="5" t="s">
        <v>123</v>
      </c>
      <c r="D13" s="103">
        <f>ROUND(Tarifgruppen!D12*(1-Maklertarif!$J$1),3)</f>
        <v>0.33300000000000002</v>
      </c>
      <c r="E13" s="103">
        <f>ROUND(Tarifgruppen!E12*(1-Maklertarif!$J$1),3)</f>
        <v>0.437</v>
      </c>
      <c r="F13" s="103">
        <f>ROUND(Tarifgruppen!J12*(1-Maklertarif!$J$1),3)</f>
        <v>0.2</v>
      </c>
      <c r="G13" s="103"/>
    </row>
    <row r="14" spans="1:10" x14ac:dyDescent="0.2">
      <c r="A14" s="5"/>
      <c r="B14" s="5" t="s">
        <v>126</v>
      </c>
      <c r="C14" s="5" t="s">
        <v>123</v>
      </c>
      <c r="D14" s="103">
        <f>ROUND(Tarifgruppen!D13*(1-Maklertarif!$J$1),3)</f>
        <v>0.32300000000000001</v>
      </c>
      <c r="E14" s="103">
        <f>ROUND(Tarifgruppen!E13*(1-Maklertarif!$J$1),3)</f>
        <v>0.42799999999999999</v>
      </c>
      <c r="F14" s="103">
        <f>ROUND(Tarifgruppen!J13*(1-Maklertarif!$J$1),3)</f>
        <v>0.19</v>
      </c>
      <c r="G14" s="103"/>
    </row>
    <row r="15" spans="1:10" x14ac:dyDescent="0.2">
      <c r="A15" s="5" t="s">
        <v>77</v>
      </c>
      <c r="B15" s="5" t="s">
        <v>83</v>
      </c>
      <c r="C15" s="5" t="s">
        <v>123</v>
      </c>
      <c r="D15" s="103">
        <f>ROUND(Tarifgruppen!D14*(1-Maklertarif!$J$1),3)</f>
        <v>4.2370000000000001</v>
      </c>
      <c r="E15" s="103">
        <f>ROUND(Tarifgruppen!E14*(1-Maklertarif!$J$1),3)</f>
        <v>6.593</v>
      </c>
      <c r="F15" s="103"/>
      <c r="G15" s="103"/>
    </row>
    <row r="16" spans="1:10" x14ac:dyDescent="0.2">
      <c r="A16" s="5" t="s">
        <v>77</v>
      </c>
      <c r="B16" s="5" t="s">
        <v>84</v>
      </c>
      <c r="C16" s="5" t="s">
        <v>123</v>
      </c>
      <c r="D16" s="103">
        <f>ROUND(Tarifgruppen!D15*(1-Maklertarif!$J$1),3)</f>
        <v>3.867</v>
      </c>
      <c r="E16" s="103">
        <f>ROUND(Tarifgruppen!E15*(1-Maklertarif!$J$1),3)</f>
        <v>4.9020000000000001</v>
      </c>
      <c r="F16" s="103"/>
      <c r="G16" s="103"/>
    </row>
    <row r="17" spans="1:21" x14ac:dyDescent="0.2">
      <c r="A17" s="5" t="s">
        <v>77</v>
      </c>
      <c r="B17" s="5" t="s">
        <v>85</v>
      </c>
      <c r="C17" s="5" t="s">
        <v>123</v>
      </c>
      <c r="D17" s="103">
        <f>ROUND(Tarifgruppen!D16*(1-Maklertarif!$J$1),3)</f>
        <v>2.8029999999999999</v>
      </c>
      <c r="E17" s="103">
        <f>ROUND(Tarifgruppen!E16*(1-Maklertarif!$J$1),3)</f>
        <v>4.1609999999999996</v>
      </c>
      <c r="F17" s="103"/>
      <c r="G17" s="103"/>
    </row>
    <row r="18" spans="1:21" x14ac:dyDescent="0.2">
      <c r="A18" s="5" t="s">
        <v>77</v>
      </c>
      <c r="B18" s="5" t="s">
        <v>86</v>
      </c>
      <c r="C18" s="5" t="s">
        <v>123</v>
      </c>
      <c r="D18" s="103">
        <f>ROUND(Tarifgruppen!D17*(1-Maklertarif!$J$1),3)</f>
        <v>2.6509999999999998</v>
      </c>
      <c r="E18" s="103">
        <f>ROUND(Tarifgruppen!E17*(1-Maklertarif!$J$1),3)</f>
        <v>3.9049999999999998</v>
      </c>
      <c r="F18" s="103"/>
      <c r="G18" s="103"/>
    </row>
    <row r="19" spans="1:21" x14ac:dyDescent="0.2">
      <c r="A19" s="5"/>
      <c r="B19" s="5" t="s">
        <v>110</v>
      </c>
      <c r="C19" s="5" t="s">
        <v>123</v>
      </c>
      <c r="D19" s="103">
        <f>ROUND(Tarifgruppen!D18*(1-Maklertarif!$J$1),3)</f>
        <v>3.867</v>
      </c>
      <c r="E19" s="103">
        <f>ROUND(Tarifgruppen!E18*(1-Maklertarif!$J$1),3)</f>
        <v>4.9020000000000001</v>
      </c>
      <c r="F19" s="103">
        <f>ROUND(Tarifgruppen!I18*(1-Maklertarif!$J$1),3)</f>
        <v>3.6859999999999999</v>
      </c>
      <c r="G19" s="103"/>
    </row>
    <row r="20" spans="1:21" x14ac:dyDescent="0.2">
      <c r="A20" s="5"/>
      <c r="B20" s="5" t="s">
        <v>128</v>
      </c>
      <c r="C20" s="5" t="s">
        <v>127</v>
      </c>
      <c r="D20" s="103">
        <f>ROUND(Tarifgruppen!D19*(1-Maklertarif!$J$1),3)</f>
        <v>6.3650000000000002</v>
      </c>
      <c r="E20" s="103">
        <f>ROUND(Tarifgruppen!E19*(1-Maklertarif!$J$1),3)</f>
        <v>6.3650000000000002</v>
      </c>
      <c r="F20" s="103">
        <f>ROUND(Tarifgruppen!I19*(1-Maklertarif!$J$1),3)</f>
        <v>3.1829999999999998</v>
      </c>
      <c r="G20" s="103">
        <f>ROUND(Tarifgruppen!J19*(1-Maklertarif!$J$1),3)</f>
        <v>6.3650000000000002</v>
      </c>
    </row>
    <row r="21" spans="1:21" x14ac:dyDescent="0.2">
      <c r="A21" s="5"/>
      <c r="B21" s="5" t="s">
        <v>112</v>
      </c>
      <c r="C21" s="5" t="s">
        <v>127</v>
      </c>
      <c r="D21" s="103">
        <f>ROUND(Tarifgruppen!D20*(1-Maklertarif!$J$1),3)</f>
        <v>4.5599999999999996</v>
      </c>
      <c r="E21" s="103">
        <f>ROUND(Tarifgruppen!E20*(1-Maklertarif!$J$1),3)</f>
        <v>4.5599999999999996</v>
      </c>
      <c r="F21" s="103">
        <f>ROUND(Tarifgruppen!I20*(1-Maklertarif!$J$1),3)</f>
        <v>2.2799999999999998</v>
      </c>
      <c r="G21" s="103">
        <f>ROUND(Tarifgruppen!J20*(1-Maklertarif!$J$1),3)</f>
        <v>4.5599999999999996</v>
      </c>
    </row>
    <row r="22" spans="1:21" x14ac:dyDescent="0.2">
      <c r="A22" s="5"/>
      <c r="B22" s="5" t="s">
        <v>7</v>
      </c>
      <c r="C22" s="5"/>
      <c r="D22" s="103">
        <f>ROUND(Tarifgruppen!D21*(1-Maklertarif!$J$1),3)</f>
        <v>57</v>
      </c>
      <c r="E22" s="103">
        <f>ROUND(Tarifgruppen!E21*(1-Maklertarif!$J$1),3)</f>
        <v>57</v>
      </c>
      <c r="F22" s="103">
        <f>ROUND(Tarifgruppen!I21*(1-Maklertarif!$J$1),3)</f>
        <v>14.25</v>
      </c>
      <c r="G22" s="103">
        <f>ROUND(Tarifgruppen!J21*(1-Maklertarif!$J$1),3)</f>
        <v>114</v>
      </c>
    </row>
    <row r="26" spans="1:21" ht="13.5" thickBot="1" x14ac:dyDescent="0.25">
      <c r="B26" s="16" t="s">
        <v>6</v>
      </c>
    </row>
    <row r="27" spans="1:21" x14ac:dyDescent="0.2">
      <c r="B27" s="179" t="s">
        <v>10</v>
      </c>
      <c r="C27" s="180"/>
      <c r="D27" s="180"/>
      <c r="E27" s="180"/>
      <c r="F27" s="180"/>
      <c r="G27" s="180"/>
      <c r="H27" s="181"/>
      <c r="I27" s="179" t="s">
        <v>11</v>
      </c>
      <c r="J27" s="180"/>
      <c r="K27" s="180"/>
      <c r="L27" s="180"/>
      <c r="M27" s="180"/>
      <c r="N27" s="180"/>
      <c r="O27" s="181"/>
      <c r="Q27" s="5"/>
      <c r="R27" s="182" t="s">
        <v>40</v>
      </c>
      <c r="S27" s="182"/>
      <c r="T27" s="182" t="s">
        <v>38</v>
      </c>
      <c r="U27" s="182"/>
    </row>
    <row r="28" spans="1:21" ht="38.25" x14ac:dyDescent="0.2">
      <c r="A28" s="34" t="s">
        <v>43</v>
      </c>
      <c r="B28" s="35" t="s">
        <v>122</v>
      </c>
      <c r="C28" s="3" t="s">
        <v>105</v>
      </c>
      <c r="D28" s="3" t="s">
        <v>20</v>
      </c>
      <c r="E28" s="3" t="s">
        <v>21</v>
      </c>
      <c r="F28" s="3" t="s">
        <v>22</v>
      </c>
      <c r="G28" s="3" t="s">
        <v>58</v>
      </c>
      <c r="H28" s="36" t="s">
        <v>55</v>
      </c>
      <c r="I28" s="35" t="s">
        <v>122</v>
      </c>
      <c r="J28" s="3" t="s">
        <v>105</v>
      </c>
      <c r="K28" s="3" t="s">
        <v>20</v>
      </c>
      <c r="L28" s="3" t="s">
        <v>21</v>
      </c>
      <c r="M28" s="4" t="s">
        <v>22</v>
      </c>
      <c r="N28" s="4" t="s">
        <v>58</v>
      </c>
      <c r="O28" s="36" t="s">
        <v>55</v>
      </c>
      <c r="Q28" s="5" t="s">
        <v>43</v>
      </c>
      <c r="R28" s="5" t="s">
        <v>37</v>
      </c>
      <c r="S28" s="5" t="s">
        <v>36</v>
      </c>
      <c r="T28" s="5" t="s">
        <v>37</v>
      </c>
      <c r="U28" s="5" t="s">
        <v>36</v>
      </c>
    </row>
    <row r="29" spans="1:21" x14ac:dyDescent="0.2">
      <c r="A29" s="27"/>
      <c r="B29" s="39"/>
      <c r="C29" s="17"/>
      <c r="D29" s="17"/>
      <c r="E29" s="17"/>
      <c r="F29" s="17"/>
      <c r="G29" s="17"/>
      <c r="H29" s="40"/>
      <c r="I29" s="39"/>
      <c r="J29" s="17"/>
      <c r="K29" s="17"/>
      <c r="L29" s="17"/>
      <c r="M29" s="17"/>
      <c r="N29" s="17"/>
      <c r="O29" s="40"/>
      <c r="Q29" s="5">
        <v>1</v>
      </c>
      <c r="R29" s="104">
        <f>ROUND('Tarif URP'!B10*(1-Maklertarif!$J$1),3)</f>
        <v>1.0169999999999999</v>
      </c>
      <c r="S29" s="104">
        <f>ROUND('Tarif URP'!C10*(1-Maklertarif!$J$1),3)</f>
        <v>1.3779999999999999</v>
      </c>
      <c r="T29" s="104">
        <f>ROUND('Tarif URP'!D10*(1-Maklertarif!$J$1),3)</f>
        <v>1.1779999999999999</v>
      </c>
      <c r="U29" s="104">
        <f>ROUND('Tarif URP'!E10*(1-Maklertarif!$J$1),3)</f>
        <v>1.748</v>
      </c>
    </row>
    <row r="30" spans="1:21" x14ac:dyDescent="0.2">
      <c r="A30" s="27"/>
      <c r="B30" s="39"/>
      <c r="C30" s="17"/>
      <c r="D30" s="17"/>
      <c r="E30" s="17"/>
      <c r="F30" s="17"/>
      <c r="G30" s="17"/>
      <c r="H30" s="40"/>
      <c r="I30" s="39"/>
      <c r="J30" s="17"/>
      <c r="K30" s="17"/>
      <c r="L30" s="17"/>
      <c r="M30" s="17"/>
      <c r="N30" s="17"/>
      <c r="O30" s="40"/>
      <c r="Q30" s="5">
        <v>2</v>
      </c>
      <c r="R30" s="104">
        <f>ROUND('Tarif URP'!B11*(1-Maklertarif!$J$1),3)</f>
        <v>1.0169999999999999</v>
      </c>
      <c r="S30" s="104">
        <f>ROUND('Tarif URP'!C11*(1-Maklertarif!$J$1),3)</f>
        <v>1.3779999999999999</v>
      </c>
      <c r="T30" s="104">
        <f>ROUND('Tarif URP'!D11*(1-Maklertarif!$J$1),3)</f>
        <v>1.1779999999999999</v>
      </c>
      <c r="U30" s="104">
        <f>ROUND('Tarif URP'!E11*(1-Maklertarif!$J$1),3)</f>
        <v>1.748</v>
      </c>
    </row>
    <row r="31" spans="1:21" x14ac:dyDescent="0.2">
      <c r="A31" s="27"/>
      <c r="B31" s="39"/>
      <c r="C31" s="17"/>
      <c r="D31" s="17"/>
      <c r="E31" s="17"/>
      <c r="F31" s="17"/>
      <c r="G31" s="17"/>
      <c r="H31" s="40"/>
      <c r="I31" s="39"/>
      <c r="J31" s="17"/>
      <c r="K31" s="17"/>
      <c r="L31" s="17"/>
      <c r="M31" s="17"/>
      <c r="N31" s="17"/>
      <c r="O31" s="40"/>
      <c r="Q31" s="5">
        <v>3</v>
      </c>
      <c r="R31" s="104">
        <f>ROUND('Tarif URP'!B12*(1-Maklertarif!$J$1),3)</f>
        <v>1.0169999999999999</v>
      </c>
      <c r="S31" s="104">
        <f>ROUND('Tarif URP'!C12*(1-Maklertarif!$J$1),3)</f>
        <v>1.3779999999999999</v>
      </c>
      <c r="T31" s="104">
        <f>ROUND('Tarif URP'!D12*(1-Maklertarif!$J$1),3)</f>
        <v>1.1779999999999999</v>
      </c>
      <c r="U31" s="104">
        <f>ROUND('Tarif URP'!E12*(1-Maklertarif!$J$1),3)</f>
        <v>1.748</v>
      </c>
    </row>
    <row r="32" spans="1:21" x14ac:dyDescent="0.2">
      <c r="A32" s="27">
        <v>67</v>
      </c>
      <c r="B32" s="105">
        <f>ROUND('Tarifgruppe S'!B17*(1-Maklertarif!$J$1),3)</f>
        <v>0.751</v>
      </c>
      <c r="C32" s="106">
        <f>ROUND('Tarifgruppe S'!C17*(1-Maklertarif!$J$1),3)</f>
        <v>1.0640000000000001</v>
      </c>
      <c r="D32" s="107">
        <f>ROUND('Tarifgruppe S'!D17*(1-Maklertarif!$J$1),3)</f>
        <v>1.3109999999999999</v>
      </c>
      <c r="E32" s="106">
        <f>ROUND('Tarifgruppe S'!E17*(1-Maklertarif!$J$1),3)</f>
        <v>0.58899999999999997</v>
      </c>
      <c r="F32" s="106">
        <f>ROUND('Tarifgruppe S'!F17*(1-Maklertarif!$J$1),3)</f>
        <v>0.39900000000000002</v>
      </c>
      <c r="G32" s="106">
        <f>ROUND('Tarifgruppe S'!G17*(1-Maklertarif!$J$1),3)</f>
        <v>0.39</v>
      </c>
      <c r="H32" s="108">
        <f>ROUND('Tarifgruppe S'!H17*(1-Maklertarif!$J$1),3)</f>
        <v>4.6360000000000001</v>
      </c>
      <c r="I32" s="105">
        <f>ROUND('Tarifgruppe S'!I17*(1-Maklertarif!$J$1),3)</f>
        <v>0.627</v>
      </c>
      <c r="J32" s="106">
        <f>ROUND('Tarifgruppe S'!J17*(1-Maklertarif!$J$1),3)</f>
        <v>0.88400000000000001</v>
      </c>
      <c r="K32" s="106">
        <f>ROUND('Tarifgruppe S'!K17*(1-Maklertarif!$J$1),3)</f>
        <v>1.093</v>
      </c>
      <c r="L32" s="106">
        <f>ROUND('Tarifgruppe S'!L17*(1-Maklertarif!$J$1),3)</f>
        <v>0.49399999999999999</v>
      </c>
      <c r="M32" s="106">
        <f>ROUND('Tarifgruppe S'!M17*(1-Maklertarif!$J$1),3)</f>
        <v>0.33300000000000002</v>
      </c>
      <c r="N32" s="106">
        <f>ROUND('Tarifgruppe S'!N17*(1-Maklertarif!$J$1),3)</f>
        <v>0.32300000000000001</v>
      </c>
      <c r="O32" s="108">
        <f>ROUND('Tarifgruppe S'!O17*(1-Maklertarif!$J$1),3)</f>
        <v>3.867</v>
      </c>
      <c r="Q32" s="5">
        <v>4</v>
      </c>
      <c r="R32" s="104">
        <f>ROUND('Tarif URP'!B13*(1-Maklertarif!$J$1),3)</f>
        <v>1.0169999999999999</v>
      </c>
      <c r="S32" s="104">
        <f>ROUND('Tarif URP'!C13*(1-Maklertarif!$J$1),3)</f>
        <v>1.3779999999999999</v>
      </c>
      <c r="T32" s="104">
        <f>ROUND('Tarif URP'!D13*(1-Maklertarif!$J$1),3)</f>
        <v>1.1779999999999999</v>
      </c>
      <c r="U32" s="104">
        <f>ROUND('Tarif URP'!E13*(1-Maklertarif!$J$1),3)</f>
        <v>1.748</v>
      </c>
    </row>
    <row r="33" spans="1:21" x14ac:dyDescent="0.2">
      <c r="A33" s="27">
        <v>68</v>
      </c>
      <c r="B33" s="105">
        <f>ROUND('Tarifgruppe S'!B18*(1-Maklertarif!$J$1),3)</f>
        <v>0.78900000000000003</v>
      </c>
      <c r="C33" s="106">
        <f>ROUND('Tarifgruppe S'!C18*(1-Maklertarif!$J$1),3)</f>
        <v>1.1120000000000001</v>
      </c>
      <c r="D33" s="106">
        <f>ROUND('Tarifgruppe S'!D18*(1-Maklertarif!$J$1),3)</f>
        <v>1.3779999999999999</v>
      </c>
      <c r="E33" s="106">
        <f>ROUND('Tarifgruppe S'!E18*(1-Maklertarif!$J$1),3)</f>
        <v>0.627</v>
      </c>
      <c r="F33" s="106">
        <f>ROUND('Tarifgruppe S'!F18*(1-Maklertarif!$J$1),3)</f>
        <v>0.41799999999999998</v>
      </c>
      <c r="G33" s="106">
        <f>ROUND('Tarifgruppe S'!G18*(1-Maklertarif!$J$1),3)</f>
        <v>0.40899999999999997</v>
      </c>
      <c r="H33" s="108">
        <f>ROUND('Tarifgruppe S'!H18*(1-Maklertarif!$J$1),3)</f>
        <v>4.8739999999999997</v>
      </c>
      <c r="I33" s="105">
        <f>ROUND('Tarifgruppe S'!I18*(1-Maklertarif!$J$1),3)</f>
        <v>0.65600000000000003</v>
      </c>
      <c r="J33" s="106">
        <f>ROUND('Tarifgruppe S'!J18*(1-Maklertarif!$J$1),3)</f>
        <v>0.93100000000000005</v>
      </c>
      <c r="K33" s="106">
        <f>ROUND('Tarifgruppe S'!K18*(1-Maklertarif!$J$1),3)</f>
        <v>1.1499999999999999</v>
      </c>
      <c r="L33" s="106">
        <f>ROUND('Tarifgruppe S'!L18*(1-Maklertarif!$J$1),3)</f>
        <v>0.52300000000000002</v>
      </c>
      <c r="M33" s="106">
        <f>ROUND('Tarifgruppe S'!M18*(1-Maklertarif!$J$1),3)</f>
        <v>0.35199999999999998</v>
      </c>
      <c r="N33" s="106">
        <f>ROUND('Tarifgruppe S'!N18*(1-Maklertarif!$J$1),3)</f>
        <v>0.34200000000000003</v>
      </c>
      <c r="O33" s="108">
        <f>ROUND('Tarifgruppe S'!O18*(1-Maklertarif!$J$1),3)</f>
        <v>4.0570000000000004</v>
      </c>
      <c r="Q33" s="5">
        <v>5</v>
      </c>
      <c r="R33" s="104">
        <f>ROUND('Tarif URP'!B14*(1-Maklertarif!$J$1),3)</f>
        <v>1.0169999999999999</v>
      </c>
      <c r="S33" s="104">
        <f>ROUND('Tarif URP'!C14*(1-Maklertarif!$J$1),3)</f>
        <v>1.3779999999999999</v>
      </c>
      <c r="T33" s="104">
        <f>ROUND('Tarif URP'!D14*(1-Maklertarif!$J$1),3)</f>
        <v>1.1779999999999999</v>
      </c>
      <c r="U33" s="104">
        <f>ROUND('Tarif URP'!E14*(1-Maklertarif!$J$1),3)</f>
        <v>1.748</v>
      </c>
    </row>
    <row r="34" spans="1:21" x14ac:dyDescent="0.2">
      <c r="A34" s="27">
        <v>69</v>
      </c>
      <c r="B34" s="105">
        <f>ROUND('Tarifgruppe S'!B19*(1-Maklertarif!$J$1),3)</f>
        <v>0.82699999999999996</v>
      </c>
      <c r="C34" s="109">
        <f>ROUND('Tarifgruppe S'!C19*(1-Maklertarif!$J$1),3)</f>
        <v>1.169</v>
      </c>
      <c r="D34" s="106">
        <f>ROUND('Tarifgruppe S'!D19*(1-Maklertarif!$J$1),3)</f>
        <v>1.444</v>
      </c>
      <c r="E34" s="106">
        <f>ROUND('Tarifgruppe S'!E19*(1-Maklertarif!$J$1),3)</f>
        <v>0.65600000000000003</v>
      </c>
      <c r="F34" s="106">
        <f>ROUND('Tarifgruppe S'!F19*(1-Maklertarif!$J$1),3)</f>
        <v>0.437</v>
      </c>
      <c r="G34" s="106">
        <f>ROUND('Tarifgruppe S'!G19*(1-Maklertarif!$J$1),3)</f>
        <v>0.42799999999999999</v>
      </c>
      <c r="H34" s="108">
        <f>ROUND('Tarifgruppe S'!H19*(1-Maklertarif!$J$1),3)</f>
        <v>5.1109999999999998</v>
      </c>
      <c r="I34" s="105">
        <f>ROUND('Tarifgruppe S'!I19*(1-Maklertarif!$J$1),3)</f>
        <v>0.69399999999999995</v>
      </c>
      <c r="J34" s="106">
        <f>ROUND('Tarifgruppe S'!J19*(1-Maklertarif!$J$1),3)</f>
        <v>0.97899999999999998</v>
      </c>
      <c r="K34" s="106">
        <f>ROUND('Tarifgruppe S'!K19*(1-Maklertarif!$J$1),3)</f>
        <v>1.2070000000000001</v>
      </c>
      <c r="L34" s="106">
        <f>ROUND('Tarifgruppe S'!L19*(1-Maklertarif!$J$1),3)</f>
        <v>0.54200000000000004</v>
      </c>
      <c r="M34" s="106">
        <f>ROUND('Tarifgruppe S'!M19*(1-Maklertarif!$J$1),3)</f>
        <v>0.36099999999999999</v>
      </c>
      <c r="N34" s="106">
        <f>ROUND('Tarifgruppe S'!N19*(1-Maklertarif!$J$1),3)</f>
        <v>0.35199999999999998</v>
      </c>
      <c r="O34" s="108">
        <f>ROUND('Tarifgruppe S'!O19*(1-Maklertarif!$J$1),3)</f>
        <v>4.266</v>
      </c>
      <c r="Q34" s="5">
        <v>6</v>
      </c>
      <c r="R34" s="104">
        <f>ROUND('Tarif URP'!B15*(1-Maklertarif!$J$1),3)</f>
        <v>1.0169999999999999</v>
      </c>
      <c r="S34" s="104">
        <f>ROUND('Tarif URP'!C15*(1-Maklertarif!$J$1),3)</f>
        <v>1.3779999999999999</v>
      </c>
      <c r="T34" s="104">
        <f>ROUND('Tarif URP'!D15*(1-Maklertarif!$J$1),3)</f>
        <v>1.1779999999999999</v>
      </c>
      <c r="U34" s="104">
        <f>ROUND('Tarif URP'!E15*(1-Maklertarif!$J$1),3)</f>
        <v>1.748</v>
      </c>
    </row>
    <row r="35" spans="1:21" x14ac:dyDescent="0.2">
      <c r="A35" s="27">
        <v>70</v>
      </c>
      <c r="B35" s="110">
        <f>ROUND('Tarifgruppe S'!B20*(1-Maklertarif!$J$1),3)</f>
        <v>0.874</v>
      </c>
      <c r="C35" s="109">
        <f>ROUND('Tarifgruppe S'!C20*(1-Maklertarif!$J$1),3)</f>
        <v>1.226</v>
      </c>
      <c r="D35" s="106">
        <f>ROUND('Tarifgruppe S'!D20*(1-Maklertarif!$J$1),3)</f>
        <v>1.52</v>
      </c>
      <c r="E35" s="106">
        <f>ROUND('Tarifgruppe S'!E20*(1-Maklertarif!$J$1),3)</f>
        <v>0.68400000000000005</v>
      </c>
      <c r="F35" s="107">
        <f>ROUND('Tarifgruppe S'!F20*(1-Maklertarif!$J$1),3)</f>
        <v>0.45600000000000002</v>
      </c>
      <c r="G35" s="107">
        <f>ROUND('Tarifgruppe S'!G20*(1-Maklertarif!$J$1),3)</f>
        <v>0.44700000000000001</v>
      </c>
      <c r="H35" s="108">
        <f>ROUND('Tarifgruppe S'!H20*(1-Maklertarif!$J$1),3)</f>
        <v>5.3680000000000003</v>
      </c>
      <c r="I35" s="105">
        <f>ROUND('Tarifgruppe S'!I20*(1-Maklertarif!$J$1),3)</f>
        <v>0.73199999999999998</v>
      </c>
      <c r="J35" s="106">
        <f>ROUND('Tarifgruppe S'!J20*(1-Maklertarif!$J$1),3)</f>
        <v>1.026</v>
      </c>
      <c r="K35" s="106">
        <f>ROUND('Tarifgruppe S'!K20*(1-Maklertarif!$J$1),3)</f>
        <v>1.264</v>
      </c>
      <c r="L35" s="106">
        <f>ROUND('Tarifgruppe S'!L20*(1-Maklertarif!$J$1),3)</f>
        <v>0.56999999999999995</v>
      </c>
      <c r="M35" s="106">
        <f>ROUND('Tarifgruppe S'!M20*(1-Maklertarif!$J$1),3)</f>
        <v>0.38</v>
      </c>
      <c r="N35" s="106">
        <f>ROUND('Tarifgruppe S'!N20*(1-Maklertarif!$J$1),3)</f>
        <v>0.371</v>
      </c>
      <c r="O35" s="108">
        <f>ROUND('Tarifgruppe S'!O20*(1-Maklertarif!$J$1),3)</f>
        <v>4.4749999999999996</v>
      </c>
      <c r="Q35" s="5">
        <v>7</v>
      </c>
      <c r="R35" s="104">
        <f>ROUND('Tarif URP'!B16*(1-Maklertarif!$J$1),3)</f>
        <v>1.0169999999999999</v>
      </c>
      <c r="S35" s="104">
        <f>ROUND('Tarif URP'!C16*(1-Maklertarif!$J$1),3)</f>
        <v>1.3779999999999999</v>
      </c>
      <c r="T35" s="104">
        <f>ROUND('Tarif URP'!D16*(1-Maklertarif!$J$1),3)</f>
        <v>1.1779999999999999</v>
      </c>
      <c r="U35" s="104">
        <f>ROUND('Tarif URP'!E16*(1-Maklertarif!$J$1),3)</f>
        <v>1.748</v>
      </c>
    </row>
    <row r="36" spans="1:21" x14ac:dyDescent="0.2">
      <c r="A36" s="27">
        <v>71</v>
      </c>
      <c r="B36" s="105">
        <f>ROUND('Tarifgruppe S'!B21*(1-Maklertarif!$J$1),3)</f>
        <v>0.91200000000000003</v>
      </c>
      <c r="C36" s="109">
        <f>ROUND('Tarifgruppe S'!C21*(1-Maklertarif!$J$1),3)</f>
        <v>1.292</v>
      </c>
      <c r="D36" s="106">
        <f>ROUND('Tarifgruppe S'!D21*(1-Maklertarif!$J$1),3)</f>
        <v>1.5960000000000001</v>
      </c>
      <c r="E36" s="106">
        <f>ROUND('Tarifgruppe S'!E21*(1-Maklertarif!$J$1),3)</f>
        <v>0.72199999999999998</v>
      </c>
      <c r="F36" s="106">
        <f>ROUND('Tarifgruppe S'!F21*(1-Maklertarif!$J$1),3)</f>
        <v>0.48499999999999999</v>
      </c>
      <c r="G36" s="106">
        <f>ROUND('Tarifgruppe S'!G21*(1-Maklertarif!$J$1),3)</f>
        <v>0.47499999999999998</v>
      </c>
      <c r="H36" s="108">
        <f>ROUND('Tarifgruppe S'!H21*(1-Maklertarif!$J$1),3)</f>
        <v>5.6429999999999998</v>
      </c>
      <c r="I36" s="105">
        <f>ROUND('Tarifgruppe S'!I21*(1-Maklertarif!$J$1),3)</f>
        <v>0.76</v>
      </c>
      <c r="J36" s="106">
        <f>ROUND('Tarifgruppe S'!J21*(1-Maklertarif!$J$1),3)</f>
        <v>1.0740000000000001</v>
      </c>
      <c r="K36" s="106">
        <f>ROUND('Tarifgruppe S'!K21*(1-Maklertarif!$J$1),3)</f>
        <v>1.33</v>
      </c>
      <c r="L36" s="106">
        <f>ROUND('Tarifgruppe S'!L21*(1-Maklertarif!$J$1),3)</f>
        <v>0.59899999999999998</v>
      </c>
      <c r="M36" s="106">
        <f>ROUND('Tarifgruppe S'!M21*(1-Maklertarif!$J$1),3)</f>
        <v>0.39900000000000002</v>
      </c>
      <c r="N36" s="106">
        <f>ROUND('Tarifgruppe S'!N21*(1-Maklertarif!$J$1),3)</f>
        <v>0.39</v>
      </c>
      <c r="O36" s="108">
        <f>ROUND('Tarifgruppe S'!O21*(1-Maklertarif!$J$1),3)</f>
        <v>4.7030000000000003</v>
      </c>
      <c r="Q36" s="5">
        <v>8</v>
      </c>
      <c r="R36" s="104">
        <f>ROUND('Tarif URP'!B17*(1-Maklertarif!$J$1),3)</f>
        <v>1.0169999999999999</v>
      </c>
      <c r="S36" s="104">
        <f>ROUND('Tarif URP'!C17*(1-Maklertarif!$J$1),3)</f>
        <v>1.3779999999999999</v>
      </c>
      <c r="T36" s="104">
        <f>ROUND('Tarif URP'!D17*(1-Maklertarif!$J$1),3)</f>
        <v>1.1779999999999999</v>
      </c>
      <c r="U36" s="104">
        <f>ROUND('Tarif URP'!E17*(1-Maklertarif!$J$1),3)</f>
        <v>1.748</v>
      </c>
    </row>
    <row r="37" spans="1:21" x14ac:dyDescent="0.2">
      <c r="A37" s="27">
        <v>72</v>
      </c>
      <c r="B37" s="105">
        <f>ROUND('Tarifgruppe S'!B22*(1-Maklertarif!$J$1),3)</f>
        <v>0.96</v>
      </c>
      <c r="C37" s="106">
        <f>ROUND('Tarifgruppe S'!C22*(1-Maklertarif!$J$1),3)</f>
        <v>1.359</v>
      </c>
      <c r="D37" s="106">
        <f>ROUND('Tarifgruppe S'!D22*(1-Maklertarif!$J$1),3)</f>
        <v>1.6719999999999999</v>
      </c>
      <c r="E37" s="106">
        <f>ROUND('Tarifgruppe S'!E22*(1-Maklertarif!$J$1),3)</f>
        <v>0.76</v>
      </c>
      <c r="F37" s="106">
        <f>ROUND('Tarifgruppe S'!F22*(1-Maklertarif!$J$1),3)</f>
        <v>0.504</v>
      </c>
      <c r="G37" s="106">
        <f>ROUND('Tarifgruppe S'!G22*(1-Maklertarif!$J$1),3)</f>
        <v>0.49399999999999999</v>
      </c>
      <c r="H37" s="108">
        <f>ROUND('Tarifgruppe S'!H22*(1-Maklertarif!$J$1),3)</f>
        <v>5.9189999999999996</v>
      </c>
      <c r="I37" s="105">
        <f>ROUND('Tarifgruppe S'!I22*(1-Maklertarif!$J$1),3)</f>
        <v>0.79800000000000004</v>
      </c>
      <c r="J37" s="106">
        <f>ROUND('Tarifgruppe S'!J22*(1-Maklertarif!$J$1),3)</f>
        <v>1.131</v>
      </c>
      <c r="K37" s="106">
        <f>ROUND('Tarifgruppe S'!K22*(1-Maklertarif!$J$1),3)</f>
        <v>1.397</v>
      </c>
      <c r="L37" s="106">
        <f>ROUND('Tarifgruppe S'!L22*(1-Maklertarif!$J$1),3)</f>
        <v>0.627</v>
      </c>
      <c r="M37" s="106">
        <f>ROUND('Tarifgruppe S'!M22*(1-Maklertarif!$J$1),3)</f>
        <v>0.41799999999999998</v>
      </c>
      <c r="N37" s="106">
        <f>ROUND('Tarifgruppe S'!N22*(1-Maklertarif!$J$1),3)</f>
        <v>0.40899999999999997</v>
      </c>
      <c r="O37" s="108">
        <f>ROUND('Tarifgruppe S'!O22*(1-Maklertarif!$J$1),3)</f>
        <v>4.931</v>
      </c>
      <c r="Q37" s="5">
        <v>9</v>
      </c>
      <c r="R37" s="104">
        <f>ROUND('Tarif URP'!B18*(1-Maklertarif!$J$1),3)</f>
        <v>1.0169999999999999</v>
      </c>
      <c r="S37" s="104">
        <f>ROUND('Tarif URP'!C18*(1-Maklertarif!$J$1),3)</f>
        <v>1.3779999999999999</v>
      </c>
      <c r="T37" s="104">
        <f>ROUND('Tarif URP'!D18*(1-Maklertarif!$J$1),3)</f>
        <v>1.1779999999999999</v>
      </c>
      <c r="U37" s="104">
        <f>ROUND('Tarif URP'!E18*(1-Maklertarif!$J$1),3)</f>
        <v>1.748</v>
      </c>
    </row>
    <row r="38" spans="1:21" x14ac:dyDescent="0.2">
      <c r="A38" s="27">
        <v>73</v>
      </c>
      <c r="B38" s="105">
        <f>ROUND('Tarifgruppe S'!B23*(1-Maklertarif!$J$1),3)</f>
        <v>1.0069999999999999</v>
      </c>
      <c r="C38" s="106">
        <f>ROUND('Tarifgruppe S'!C23*(1-Maklertarif!$J$1),3)</f>
        <v>1.425</v>
      </c>
      <c r="D38" s="106">
        <f>ROUND('Tarifgruppe S'!D23*(1-Maklertarif!$J$1),3)</f>
        <v>1.758</v>
      </c>
      <c r="E38" s="106">
        <f>ROUND('Tarifgruppe S'!E23*(1-Maklertarif!$J$1),3)</f>
        <v>0.79800000000000004</v>
      </c>
      <c r="F38" s="106">
        <f>ROUND('Tarifgruppe S'!F23*(1-Maklertarif!$J$1),3)</f>
        <v>0.53200000000000003</v>
      </c>
      <c r="G38" s="106">
        <f>ROUND('Tarifgruppe S'!G23*(1-Maklertarif!$J$1),3)</f>
        <v>0.52300000000000002</v>
      </c>
      <c r="H38" s="108">
        <f>ROUND('Tarifgruppe S'!H23*(1-Maklertarif!$J$1),3)</f>
        <v>6.2229999999999999</v>
      </c>
      <c r="I38" s="105">
        <f>ROUND('Tarifgruppe S'!I23*(1-Maklertarif!$J$1),3)</f>
        <v>0.84599999999999997</v>
      </c>
      <c r="J38" s="106">
        <f>ROUND('Tarifgruppe S'!J23*(1-Maklertarif!$J$1),3)</f>
        <v>1.1879999999999999</v>
      </c>
      <c r="K38" s="106">
        <f>ROUND('Tarifgruppe S'!K23*(1-Maklertarif!$J$1),3)</f>
        <v>1.4630000000000001</v>
      </c>
      <c r="L38" s="106">
        <f>ROUND('Tarifgruppe S'!L23*(1-Maklertarif!$J$1),3)</f>
        <v>0.66500000000000004</v>
      </c>
      <c r="M38" s="106">
        <f>ROUND('Tarifgruppe S'!M23*(1-Maklertarif!$J$1),3)</f>
        <v>0.44700000000000001</v>
      </c>
      <c r="N38" s="106">
        <f>ROUND('Tarifgruppe S'!N23*(1-Maklertarif!$J$1),3)</f>
        <v>0.437</v>
      </c>
      <c r="O38" s="108">
        <f>ROUND('Tarifgruppe S'!O23*(1-Maklertarif!$J$1),3)</f>
        <v>5.1779999999999999</v>
      </c>
      <c r="Q38" s="5">
        <v>10</v>
      </c>
      <c r="R38" s="104">
        <f>ROUND('Tarif URP'!B19*(1-Maklertarif!$J$1),3)</f>
        <v>1.0169999999999999</v>
      </c>
      <c r="S38" s="104">
        <f>ROUND('Tarif URP'!C19*(1-Maklertarif!$J$1),3)</f>
        <v>1.3779999999999999</v>
      </c>
      <c r="T38" s="104">
        <f>ROUND('Tarif URP'!D19*(1-Maklertarif!$J$1),3)</f>
        <v>1.1779999999999999</v>
      </c>
      <c r="U38" s="104">
        <f>ROUND('Tarif URP'!E19*(1-Maklertarif!$J$1),3)</f>
        <v>1.748</v>
      </c>
    </row>
    <row r="39" spans="1:21" x14ac:dyDescent="0.2">
      <c r="A39" s="27">
        <v>74</v>
      </c>
      <c r="B39" s="105">
        <f>ROUND('Tarifgruppe S'!B24*(1-Maklertarif!$J$1),3)</f>
        <v>1.0640000000000001</v>
      </c>
      <c r="C39" s="106">
        <f>ROUND('Tarifgruppe S'!C24*(1-Maklertarif!$J$1),3)</f>
        <v>1.492</v>
      </c>
      <c r="D39" s="106">
        <f>ROUND('Tarifgruppe S'!D24*(1-Maklertarif!$J$1),3)</f>
        <v>1.843</v>
      </c>
      <c r="E39" s="106">
        <f>ROUND('Tarifgruppe S'!E24*(1-Maklertarif!$J$1),3)</f>
        <v>0.83599999999999997</v>
      </c>
      <c r="F39" s="106">
        <f>ROUND('Tarifgruppe S'!F24*(1-Maklertarif!$J$1),3)</f>
        <v>0.56100000000000005</v>
      </c>
      <c r="G39" s="106">
        <f>ROUND('Tarifgruppe S'!G24*(1-Maklertarif!$J$1),3)</f>
        <v>0.54200000000000004</v>
      </c>
      <c r="H39" s="108">
        <f>ROUND('Tarifgruppe S'!H24*(1-Maklertarif!$J$1),3)</f>
        <v>6.5270000000000001</v>
      </c>
      <c r="I39" s="105">
        <f>ROUND('Tarifgruppe S'!I24*(1-Maklertarif!$J$1),3)</f>
        <v>0.88400000000000001</v>
      </c>
      <c r="J39" s="106">
        <f>ROUND('Tarifgruppe S'!J24*(1-Maklertarif!$J$1),3)</f>
        <v>1.2450000000000001</v>
      </c>
      <c r="K39" s="106">
        <f>ROUND('Tarifgruppe S'!K24*(1-Maklertarif!$J$1),3)</f>
        <v>1.5389999999999999</v>
      </c>
      <c r="L39" s="106">
        <f>ROUND('Tarifgruppe S'!L24*(1-Maklertarif!$J$1),3)</f>
        <v>0.69399999999999995</v>
      </c>
      <c r="M39" s="106">
        <f>ROUND('Tarifgruppe S'!M24*(1-Maklertarif!$J$1),3)</f>
        <v>0.46600000000000003</v>
      </c>
      <c r="N39" s="106">
        <f>ROUND('Tarifgruppe S'!N24*(1-Maklertarif!$J$1),3)</f>
        <v>0.45600000000000002</v>
      </c>
      <c r="O39" s="108">
        <f>ROUND('Tarifgruppe S'!O24*(1-Maklertarif!$J$1),3)</f>
        <v>5.444</v>
      </c>
      <c r="Q39" s="5">
        <v>11</v>
      </c>
      <c r="R39" s="104">
        <f>ROUND('Tarif URP'!B20*(1-Maklertarif!$J$1),3)</f>
        <v>1.0169999999999999</v>
      </c>
      <c r="S39" s="104">
        <f>ROUND('Tarif URP'!C20*(1-Maklertarif!$J$1),3)</f>
        <v>1.3779999999999999</v>
      </c>
      <c r="T39" s="104">
        <f>ROUND('Tarif URP'!D20*(1-Maklertarif!$J$1),3)</f>
        <v>1.1779999999999999</v>
      </c>
      <c r="U39" s="104">
        <f>ROUND('Tarif URP'!E20*(1-Maklertarif!$J$1),3)</f>
        <v>1.748</v>
      </c>
    </row>
    <row r="40" spans="1:21" x14ac:dyDescent="0.2">
      <c r="A40" s="38">
        <v>75</v>
      </c>
      <c r="B40" s="110">
        <f>ROUND('Tarifgruppe S'!B25*(1-Maklertarif!$J$1),3)</f>
        <v>1.1120000000000001</v>
      </c>
      <c r="C40" s="106">
        <f>ROUND('Tarifgruppe S'!C25*(1-Maklertarif!$J$1),3)</f>
        <v>1.5680000000000001</v>
      </c>
      <c r="D40" s="106">
        <f>ROUND('Tarifgruppe S'!D25*(1-Maklertarif!$J$1),3)</f>
        <v>1.9379999999999999</v>
      </c>
      <c r="E40" s="106">
        <f>ROUND('Tarifgruppe S'!E25*(1-Maklertarif!$J$1),3)</f>
        <v>0.874</v>
      </c>
      <c r="F40" s="106">
        <f>ROUND('Tarifgruppe S'!F25*(1-Maklertarif!$J$1),3)</f>
        <v>0.58899999999999997</v>
      </c>
      <c r="G40" s="106">
        <f>ROUND('Tarifgruppe S'!G25*(1-Maklertarif!$J$1),3)</f>
        <v>0.56999999999999995</v>
      </c>
      <c r="H40" s="108">
        <f>ROUND('Tarifgruppe S'!H25*(1-Maklertarif!$J$1),3)</f>
        <v>6.859</v>
      </c>
      <c r="I40" s="105">
        <f>ROUND('Tarifgruppe S'!I25*(1-Maklertarif!$J$1),3)</f>
        <v>0.93100000000000005</v>
      </c>
      <c r="J40" s="106">
        <f>ROUND('Tarifgruppe S'!J25*(1-Maklertarif!$J$1),3)</f>
        <v>1.3109999999999999</v>
      </c>
      <c r="K40" s="106">
        <f>ROUND('Tarifgruppe S'!K25*(1-Maklertarif!$J$1),3)</f>
        <v>1.615</v>
      </c>
      <c r="L40" s="106">
        <f>ROUND('Tarifgruppe S'!L25*(1-Maklertarif!$J$1),3)</f>
        <v>0.73199999999999998</v>
      </c>
      <c r="M40" s="106">
        <f>ROUND('Tarifgruppe S'!M25*(1-Maklertarif!$J$1),3)</f>
        <v>0.48499999999999999</v>
      </c>
      <c r="N40" s="106">
        <f>ROUND('Tarifgruppe S'!N25*(1-Maklertarif!$J$1),3)</f>
        <v>0.47499999999999998</v>
      </c>
      <c r="O40" s="108">
        <f>ROUND('Tarifgruppe S'!O25*(1-Maklertarif!$J$1),3)</f>
        <v>5.71</v>
      </c>
      <c r="Q40" s="5">
        <v>12</v>
      </c>
      <c r="R40" s="104">
        <f>ROUND('Tarif URP'!B21*(1-Maklertarif!$J$1),3)</f>
        <v>1.0169999999999999</v>
      </c>
      <c r="S40" s="104">
        <f>ROUND('Tarif URP'!C21*(1-Maklertarif!$J$1),3)</f>
        <v>1.3779999999999999</v>
      </c>
      <c r="T40" s="104">
        <f>ROUND('Tarif URP'!D21*(1-Maklertarif!$J$1),3)</f>
        <v>1.1779999999999999</v>
      </c>
      <c r="U40" s="104">
        <f>ROUND('Tarif URP'!E21*(1-Maklertarif!$J$1),3)</f>
        <v>1.748</v>
      </c>
    </row>
    <row r="41" spans="1:21" x14ac:dyDescent="0.2">
      <c r="A41" s="27">
        <v>76</v>
      </c>
      <c r="B41" s="105">
        <f>ROUND('Tarifgruppe S'!B26*(1-Maklertarif!$J$1),3)</f>
        <v>1.169</v>
      </c>
      <c r="C41" s="106">
        <f>ROUND('Tarifgruppe S'!C26*(1-Maklertarif!$J$1),3)</f>
        <v>1.6439999999999999</v>
      </c>
      <c r="D41" s="106">
        <f>ROUND('Tarifgruppe S'!D26*(1-Maklertarif!$J$1),3)</f>
        <v>2.0329999999999999</v>
      </c>
      <c r="E41" s="106">
        <f>ROUND('Tarifgruppe S'!E26*(1-Maklertarif!$J$1),3)</f>
        <v>0.92200000000000004</v>
      </c>
      <c r="F41" s="106">
        <f>ROUND('Tarifgruppe S'!F26*(1-Maklertarif!$J$1),3)</f>
        <v>0.61799999999999999</v>
      </c>
      <c r="G41" s="106">
        <f>ROUND('Tarifgruppe S'!G26*(1-Maklertarif!$J$1),3)</f>
        <v>0.59899999999999998</v>
      </c>
      <c r="H41" s="108">
        <f>ROUND('Tarifgruppe S'!H26*(1-Maklertarif!$J$1),3)</f>
        <v>7.2009999999999996</v>
      </c>
      <c r="I41" s="105">
        <f>ROUND('Tarifgruppe S'!I26*(1-Maklertarif!$J$1),3)</f>
        <v>0.97899999999999998</v>
      </c>
      <c r="J41" s="106">
        <f>ROUND('Tarifgruppe S'!J26*(1-Maklertarif!$J$1),3)</f>
        <v>1.3680000000000001</v>
      </c>
      <c r="K41" s="106">
        <f>ROUND('Tarifgruppe S'!K26*(1-Maklertarif!$J$1),3)</f>
        <v>1.6910000000000001</v>
      </c>
      <c r="L41" s="106">
        <f>ROUND('Tarifgruppe S'!L26*(1-Maklertarif!$J$1),3)</f>
        <v>0.77</v>
      </c>
      <c r="M41" s="106">
        <f>ROUND('Tarifgruppe S'!M26*(1-Maklertarif!$J$1),3)</f>
        <v>0.51300000000000001</v>
      </c>
      <c r="N41" s="106">
        <f>ROUND('Tarifgruppe S'!N26*(1-Maklertarif!$J$1),3)</f>
        <v>0.504</v>
      </c>
      <c r="O41" s="108">
        <f>ROUND('Tarifgruppe S'!O26*(1-Maklertarif!$J$1),3)</f>
        <v>5.9950000000000001</v>
      </c>
      <c r="Q41" s="5">
        <v>13</v>
      </c>
      <c r="R41" s="104">
        <f>ROUND('Tarif URP'!B22*(1-Maklertarif!$J$1),3)</f>
        <v>1.0169999999999999</v>
      </c>
      <c r="S41" s="104">
        <f>ROUND('Tarif URP'!C22*(1-Maklertarif!$J$1),3)</f>
        <v>1.3779999999999999</v>
      </c>
      <c r="T41" s="104">
        <f>ROUND('Tarif URP'!D22*(1-Maklertarif!$J$1),3)</f>
        <v>1.1779999999999999</v>
      </c>
      <c r="U41" s="104">
        <f>ROUND('Tarif URP'!E22*(1-Maklertarif!$J$1),3)</f>
        <v>1.748</v>
      </c>
    </row>
    <row r="42" spans="1:21" x14ac:dyDescent="0.2">
      <c r="A42" s="27">
        <v>77</v>
      </c>
      <c r="B42" s="105">
        <f>ROUND('Tarifgruppe S'!B27*(1-Maklertarif!$J$1),3)</f>
        <v>1.226</v>
      </c>
      <c r="C42" s="106">
        <f>ROUND('Tarifgruppe S'!C27*(1-Maklertarif!$J$1),3)</f>
        <v>1.7290000000000001</v>
      </c>
      <c r="D42" s="106">
        <f>ROUND('Tarifgruppe S'!D27*(1-Maklertarif!$J$1),3)</f>
        <v>2.1379999999999999</v>
      </c>
      <c r="E42" s="106">
        <f>ROUND('Tarifgruppe S'!E27*(1-Maklertarif!$J$1),3)</f>
        <v>0.96899999999999997</v>
      </c>
      <c r="F42" s="106">
        <f>ROUND('Tarifgruppe S'!F27*(1-Maklertarif!$J$1),3)</f>
        <v>0.64600000000000002</v>
      </c>
      <c r="G42" s="106">
        <f>ROUND('Tarifgruppe S'!G27*(1-Maklertarif!$J$1),3)</f>
        <v>0.627</v>
      </c>
      <c r="H42" s="108">
        <f>ROUND('Tarifgruppe S'!H27*(1-Maklertarif!$J$1),3)</f>
        <v>7.5620000000000003</v>
      </c>
      <c r="I42" s="105">
        <f>ROUND('Tarifgruppe S'!I27*(1-Maklertarif!$J$1),3)</f>
        <v>1.026</v>
      </c>
      <c r="J42" s="106">
        <f>ROUND('Tarifgruppe S'!J27*(1-Maklertarif!$J$1),3)</f>
        <v>1.444</v>
      </c>
      <c r="K42" s="106">
        <f>ROUND('Tarifgruppe S'!K27*(1-Maklertarif!$J$1),3)</f>
        <v>1.7769999999999999</v>
      </c>
      <c r="L42" s="106">
        <f>ROUND('Tarifgruppe S'!L27*(1-Maklertarif!$J$1),3)</f>
        <v>0.80800000000000005</v>
      </c>
      <c r="M42" s="106">
        <f>ROUND('Tarifgruppe S'!M27*(1-Maklertarif!$J$1),3)</f>
        <v>0.54200000000000004</v>
      </c>
      <c r="N42" s="106">
        <f>ROUND('Tarifgruppe S'!N27*(1-Maklertarif!$J$1),3)</f>
        <v>0.52300000000000002</v>
      </c>
      <c r="O42" s="108">
        <f>ROUND('Tarifgruppe S'!O27*(1-Maklertarif!$J$1),3)</f>
        <v>6.2990000000000004</v>
      </c>
      <c r="Q42" s="5">
        <v>14</v>
      </c>
      <c r="R42" s="104">
        <f>ROUND('Tarif URP'!B23*(1-Maklertarif!$J$1),3)</f>
        <v>1.0169999999999999</v>
      </c>
      <c r="S42" s="104">
        <f>ROUND('Tarif URP'!C23*(1-Maklertarif!$J$1),3)</f>
        <v>1.3779999999999999</v>
      </c>
      <c r="T42" s="104">
        <f>ROUND('Tarif URP'!D23*(1-Maklertarif!$J$1),3)</f>
        <v>1.1779999999999999</v>
      </c>
      <c r="U42" s="104">
        <f>ROUND('Tarif URP'!E23*(1-Maklertarif!$J$1),3)</f>
        <v>1.748</v>
      </c>
    </row>
    <row r="43" spans="1:21" x14ac:dyDescent="0.2">
      <c r="A43" s="27">
        <v>78</v>
      </c>
      <c r="B43" s="105">
        <f>ROUND('Tarifgruppe S'!B28*(1-Maklertarif!$J$1),3)</f>
        <v>1.292</v>
      </c>
      <c r="C43" s="106">
        <f>ROUND('Tarifgruppe S'!C28*(1-Maklertarif!$J$1),3)</f>
        <v>1.8149999999999999</v>
      </c>
      <c r="D43" s="106">
        <f>ROUND('Tarifgruppe S'!D28*(1-Maklertarif!$J$1),3)</f>
        <v>2.242</v>
      </c>
      <c r="E43" s="106">
        <f>ROUND('Tarifgruppe S'!E28*(1-Maklertarif!$J$1),3)</f>
        <v>1.0169999999999999</v>
      </c>
      <c r="F43" s="106">
        <f>ROUND('Tarifgruppe S'!F28*(1-Maklertarif!$J$1),3)</f>
        <v>0.68400000000000005</v>
      </c>
      <c r="G43" s="106">
        <f>ROUND('Tarifgruppe S'!G28*(1-Maklertarif!$J$1),3)</f>
        <v>0.66500000000000004</v>
      </c>
      <c r="H43" s="108">
        <f>ROUND('Tarifgruppe S'!H28*(1-Maklertarif!$J$1),3)</f>
        <v>7.9329999999999998</v>
      </c>
      <c r="I43" s="105">
        <f>ROUND('Tarifgruppe S'!I28*(1-Maklertarif!$J$1),3)</f>
        <v>1.0740000000000001</v>
      </c>
      <c r="J43" s="106">
        <f>ROUND('Tarifgruppe S'!J28*(1-Maklertarif!$J$1),3)</f>
        <v>1.5109999999999999</v>
      </c>
      <c r="K43" s="106">
        <f>ROUND('Tarifgruppe S'!K28*(1-Maklertarif!$J$1),3)</f>
        <v>1.8620000000000001</v>
      </c>
      <c r="L43" s="106">
        <f>ROUND('Tarifgruppe S'!L28*(1-Maklertarif!$J$1),3)</f>
        <v>0.84599999999999997</v>
      </c>
      <c r="M43" s="106">
        <f>ROUND('Tarifgruppe S'!M28*(1-Maklertarif!$J$1),3)</f>
        <v>0.56999999999999995</v>
      </c>
      <c r="N43" s="106">
        <f>ROUND('Tarifgruppe S'!N28*(1-Maklertarif!$J$1),3)</f>
        <v>0.55100000000000005</v>
      </c>
      <c r="O43" s="108">
        <f>ROUND('Tarifgruppe S'!O28*(1-Maklertarif!$J$1),3)</f>
        <v>6.6120000000000001</v>
      </c>
      <c r="Q43" s="5">
        <v>15</v>
      </c>
      <c r="R43" s="104">
        <f>ROUND('Tarif URP'!B24*(1-Maklertarif!$J$1),3)</f>
        <v>1.0169999999999999</v>
      </c>
      <c r="S43" s="104">
        <f>ROUND('Tarif URP'!C24*(1-Maklertarif!$J$1),3)</f>
        <v>1.3779999999999999</v>
      </c>
      <c r="T43" s="104">
        <f>ROUND('Tarif URP'!D24*(1-Maklertarif!$J$1),3)</f>
        <v>1.1779999999999999</v>
      </c>
      <c r="U43" s="104">
        <f>ROUND('Tarif URP'!E24*(1-Maklertarif!$J$1),3)</f>
        <v>1.748</v>
      </c>
    </row>
    <row r="44" spans="1:21" x14ac:dyDescent="0.2">
      <c r="A44" s="27">
        <v>79</v>
      </c>
      <c r="B44" s="105">
        <f>ROUND('Tarifgruppe S'!B29*(1-Maklertarif!$J$1),3)</f>
        <v>1.349</v>
      </c>
      <c r="C44" s="106">
        <f>ROUND('Tarifgruppe S'!C29*(1-Maklertarif!$J$1),3)</f>
        <v>1.91</v>
      </c>
      <c r="D44" s="106">
        <f>ROUND('Tarifgruppe S'!D29*(1-Maklertarif!$J$1),3)</f>
        <v>2.3559999999999999</v>
      </c>
      <c r="E44" s="106">
        <f>ROUND('Tarifgruppe S'!E29*(1-Maklertarif!$J$1),3)</f>
        <v>1.0640000000000001</v>
      </c>
      <c r="F44" s="106">
        <f>ROUND('Tarifgruppe S'!F29*(1-Maklertarif!$J$1),3)</f>
        <v>0.71299999999999997</v>
      </c>
      <c r="G44" s="106">
        <f>ROUND('Tarifgruppe S'!G29*(1-Maklertarif!$J$1),3)</f>
        <v>0.69399999999999995</v>
      </c>
      <c r="H44" s="108">
        <f>ROUND('Tarifgruppe S'!H29*(1-Maklertarif!$J$1),3)</f>
        <v>8.3320000000000007</v>
      </c>
      <c r="I44" s="105">
        <f>ROUND('Tarifgruppe S'!I29*(1-Maklertarif!$J$1),3)</f>
        <v>1.131</v>
      </c>
      <c r="J44" s="106">
        <f>ROUND('Tarifgruppe S'!J29*(1-Maklertarif!$J$1),3)</f>
        <v>1.587</v>
      </c>
      <c r="K44" s="106">
        <f>ROUND('Tarifgruppe S'!K29*(1-Maklertarif!$J$1),3)</f>
        <v>1.9570000000000001</v>
      </c>
      <c r="L44" s="106">
        <f>ROUND('Tarifgruppe S'!L29*(1-Maklertarif!$J$1),3)</f>
        <v>0.88400000000000001</v>
      </c>
      <c r="M44" s="106">
        <f>ROUND('Tarifgruppe S'!M29*(1-Maklertarif!$J$1),3)</f>
        <v>0.59899999999999998</v>
      </c>
      <c r="N44" s="106">
        <f>ROUND('Tarifgruppe S'!N29*(1-Maklertarif!$J$1),3)</f>
        <v>0.57999999999999996</v>
      </c>
      <c r="O44" s="108">
        <f>ROUND('Tarifgruppe S'!O29*(1-Maklertarif!$J$1),3)</f>
        <v>6.9450000000000003</v>
      </c>
      <c r="Q44" s="5">
        <v>16</v>
      </c>
      <c r="R44" s="104">
        <f>ROUND('Tarif URP'!B25*(1-Maklertarif!$J$1),3)</f>
        <v>1.0169999999999999</v>
      </c>
      <c r="S44" s="104">
        <f>ROUND('Tarif URP'!C25*(1-Maklertarif!$J$1),3)</f>
        <v>1.3779999999999999</v>
      </c>
      <c r="T44" s="104">
        <f>ROUND('Tarif URP'!D25*(1-Maklertarif!$J$1),3)</f>
        <v>1.1779999999999999</v>
      </c>
      <c r="U44" s="104">
        <f>ROUND('Tarif URP'!E25*(1-Maklertarif!$J$1),3)</f>
        <v>1.748</v>
      </c>
    </row>
    <row r="45" spans="1:21" x14ac:dyDescent="0.2">
      <c r="A45" s="27">
        <v>80</v>
      </c>
      <c r="B45" s="105">
        <f>ROUND('Tarifgruppe S'!B30*(1-Maklertarif!$J$1),3)</f>
        <v>1.425</v>
      </c>
      <c r="C45" s="106">
        <f>ROUND('Tarifgruppe S'!C30*(1-Maklertarif!$J$1),3)</f>
        <v>2.0049999999999999</v>
      </c>
      <c r="D45" s="106">
        <f>ROUND('Tarifgruppe S'!D30*(1-Maklertarif!$J$1),3)</f>
        <v>2.4700000000000002</v>
      </c>
      <c r="E45" s="106">
        <f>ROUND('Tarifgruppe S'!E30*(1-Maklertarif!$J$1),3)</f>
        <v>1.121</v>
      </c>
      <c r="F45" s="106">
        <f>ROUND('Tarifgruppe S'!F30*(1-Maklertarif!$J$1),3)</f>
        <v>0.751</v>
      </c>
      <c r="G45" s="106">
        <f>ROUND('Tarifgruppe S'!G30*(1-Maklertarif!$J$1),3)</f>
        <v>0.73199999999999998</v>
      </c>
      <c r="H45" s="108">
        <f>ROUND('Tarifgruppe S'!H30*(1-Maklertarif!$J$1),3)</f>
        <v>8.75</v>
      </c>
      <c r="I45" s="105">
        <f>ROUND('Tarifgruppe S'!I30*(1-Maklertarif!$J$1),3)</f>
        <v>1.1879999999999999</v>
      </c>
      <c r="J45" s="106">
        <f>ROUND('Tarifgruppe S'!J30*(1-Maklertarif!$J$1),3)</f>
        <v>1.6719999999999999</v>
      </c>
      <c r="K45" s="106">
        <f>ROUND('Tarifgruppe S'!K30*(1-Maklertarif!$J$1),3)</f>
        <v>2.0619999999999998</v>
      </c>
      <c r="L45" s="106">
        <f>ROUND('Tarifgruppe S'!L30*(1-Maklertarif!$J$1),3)</f>
        <v>0.93100000000000005</v>
      </c>
      <c r="M45" s="106">
        <f>ROUND('Tarifgruppe S'!M30*(1-Maklertarif!$J$1),3)</f>
        <v>0.627</v>
      </c>
      <c r="N45" s="106">
        <f>ROUND('Tarifgruppe S'!N30*(1-Maklertarif!$J$1),3)</f>
        <v>0.60799999999999998</v>
      </c>
      <c r="O45" s="108">
        <f>ROUND('Tarifgruppe S'!O30*(1-Maklertarif!$J$1),3)</f>
        <v>7.2869999999999999</v>
      </c>
      <c r="Q45" s="5">
        <v>17</v>
      </c>
      <c r="R45" s="104">
        <f>ROUND('Tarif URP'!B26*(1-Maklertarif!$J$1),3)</f>
        <v>1.0169999999999999</v>
      </c>
      <c r="S45" s="104">
        <f>ROUND('Tarif URP'!C26*(1-Maklertarif!$J$1),3)</f>
        <v>1.3779999999999999</v>
      </c>
      <c r="T45" s="104">
        <f>ROUND('Tarif URP'!D26*(1-Maklertarif!$J$1),3)</f>
        <v>1.1779999999999999</v>
      </c>
      <c r="U45" s="104">
        <f>ROUND('Tarif URP'!E26*(1-Maklertarif!$J$1),3)</f>
        <v>1.748</v>
      </c>
    </row>
    <row r="46" spans="1:21" x14ac:dyDescent="0.2">
      <c r="A46" s="27">
        <v>81</v>
      </c>
      <c r="B46" s="105">
        <f>ROUND('Tarifgruppe S'!B31*(1-Maklertarif!$J$1),3)</f>
        <v>1.492</v>
      </c>
      <c r="C46" s="106">
        <f>ROUND('Tarifgruppe S'!C31*(1-Maklertarif!$J$1),3)</f>
        <v>2.1</v>
      </c>
      <c r="D46" s="106">
        <f>ROUND('Tarifgruppe S'!D31*(1-Maklertarif!$J$1),3)</f>
        <v>2.5939999999999999</v>
      </c>
      <c r="E46" s="106">
        <f>ROUND('Tarifgruppe S'!E31*(1-Maklertarif!$J$1),3)</f>
        <v>1.1779999999999999</v>
      </c>
      <c r="F46" s="106">
        <f>ROUND('Tarifgruppe S'!F31*(1-Maklertarif!$J$1),3)</f>
        <v>0.78900000000000003</v>
      </c>
      <c r="G46" s="106">
        <f>ROUND('Tarifgruppe S'!G31*(1-Maklertarif!$J$1),3)</f>
        <v>0.77</v>
      </c>
      <c r="H46" s="108">
        <f>ROUND('Tarifgruppe S'!H31*(1-Maklertarif!$J$1),3)</f>
        <v>9.1869999999999994</v>
      </c>
      <c r="I46" s="105">
        <f>ROUND('Tarifgruppe S'!I31*(1-Maklertarif!$J$1),3)</f>
        <v>1.2450000000000001</v>
      </c>
      <c r="J46" s="106">
        <f>ROUND('Tarifgruppe S'!J31*(1-Maklertarif!$J$1),3)</f>
        <v>1.748</v>
      </c>
      <c r="K46" s="106">
        <f>ROUND('Tarifgruppe S'!K31*(1-Maklertarif!$J$1),3)</f>
        <v>2.157</v>
      </c>
      <c r="L46" s="106">
        <f>ROUND('Tarifgruppe S'!L31*(1-Maklertarif!$J$1),3)</f>
        <v>0.97899999999999998</v>
      </c>
      <c r="M46" s="106">
        <f>ROUND('Tarifgruppe S'!M31*(1-Maklertarif!$J$1),3)</f>
        <v>0.65600000000000003</v>
      </c>
      <c r="N46" s="106">
        <f>ROUND('Tarifgruppe S'!N31*(1-Maklertarif!$J$1),3)</f>
        <v>0.63700000000000001</v>
      </c>
      <c r="O46" s="108">
        <f>ROUND('Tarifgruppe S'!O31*(1-Maklertarif!$J$1),3)</f>
        <v>7.657</v>
      </c>
      <c r="Q46" s="5">
        <v>18</v>
      </c>
      <c r="R46" s="104">
        <f>ROUND('Tarif URP'!B27*(1-Maklertarif!$J$1),3)</f>
        <v>1.4159999999999999</v>
      </c>
      <c r="S46" s="104">
        <f>ROUND('Tarif URP'!C27*(1-Maklertarif!$J$1),3)</f>
        <v>1.7290000000000001</v>
      </c>
      <c r="T46" s="104">
        <f>ROUND('Tarif URP'!D27*(1-Maklertarif!$J$1),3)</f>
        <v>1.748</v>
      </c>
      <c r="U46" s="104">
        <f>ROUND('Tarif URP'!E27*(1-Maklertarif!$J$1),3)</f>
        <v>2.4990000000000001</v>
      </c>
    </row>
    <row r="47" spans="1:21" x14ac:dyDescent="0.2">
      <c r="A47" s="27">
        <v>82</v>
      </c>
      <c r="B47" s="105">
        <f>ROUND('Tarifgruppe S'!B32*(1-Maklertarif!$J$1),3)</f>
        <v>1.5680000000000001</v>
      </c>
      <c r="C47" s="106">
        <f>ROUND('Tarifgruppe S'!C32*(1-Maklertarif!$J$1),3)</f>
        <v>2.2040000000000002</v>
      </c>
      <c r="D47" s="106">
        <f>ROUND('Tarifgruppe S'!D32*(1-Maklertarif!$J$1),3)</f>
        <v>2.7269999999999999</v>
      </c>
      <c r="E47" s="106">
        <f>ROUND('Tarifgruppe S'!E32*(1-Maklertarif!$J$1),3)</f>
        <v>1.2350000000000001</v>
      </c>
      <c r="F47" s="106">
        <f>ROUND('Tarifgruppe S'!F32*(1-Maklertarif!$J$1),3)</f>
        <v>0.82699999999999996</v>
      </c>
      <c r="G47" s="106">
        <f>ROUND('Tarifgruppe S'!G32*(1-Maklertarif!$J$1),3)</f>
        <v>0.80800000000000005</v>
      </c>
      <c r="H47" s="108">
        <f>ROUND('Tarifgruppe S'!H32*(1-Maklertarif!$J$1),3)</f>
        <v>9.6430000000000007</v>
      </c>
      <c r="I47" s="105">
        <f>ROUND('Tarifgruppe S'!I32*(1-Maklertarif!$J$1),3)</f>
        <v>1.302</v>
      </c>
      <c r="J47" s="106">
        <f>ROUND('Tarifgruppe S'!J32*(1-Maklertarif!$J$1),3)</f>
        <v>1.843</v>
      </c>
      <c r="K47" s="106">
        <f>ROUND('Tarifgruppe S'!K32*(1-Maklertarif!$J$1),3)</f>
        <v>2.2709999999999999</v>
      </c>
      <c r="L47" s="106">
        <f>ROUND('Tarifgruppe S'!L32*(1-Maklertarif!$J$1),3)</f>
        <v>1.026</v>
      </c>
      <c r="M47" s="106">
        <f>ROUND('Tarifgruppe S'!M32*(1-Maklertarif!$J$1),3)</f>
        <v>0.68400000000000005</v>
      </c>
      <c r="N47" s="106">
        <f>ROUND('Tarifgruppe S'!N32*(1-Maklertarif!$J$1),3)</f>
        <v>0.67500000000000004</v>
      </c>
      <c r="O47" s="108">
        <f>ROUND('Tarifgruppe S'!O32*(1-Maklertarif!$J$1),3)</f>
        <v>8.0370000000000008</v>
      </c>
      <c r="Q47" s="5">
        <v>19</v>
      </c>
      <c r="R47" s="104">
        <f>ROUND('Tarif URP'!B28*(1-Maklertarif!$J$1),3)</f>
        <v>1.4159999999999999</v>
      </c>
      <c r="S47" s="104">
        <f>ROUND('Tarif URP'!C28*(1-Maklertarif!$J$1),3)</f>
        <v>1.7290000000000001</v>
      </c>
      <c r="T47" s="104">
        <f>ROUND('Tarif URP'!D28*(1-Maklertarif!$J$1),3)</f>
        <v>1.748</v>
      </c>
      <c r="U47" s="104">
        <f>ROUND('Tarif URP'!E28*(1-Maklertarif!$J$1),3)</f>
        <v>2.4990000000000001</v>
      </c>
    </row>
    <row r="48" spans="1:21" x14ac:dyDescent="0.2">
      <c r="A48" s="27">
        <v>83</v>
      </c>
      <c r="B48" s="105">
        <f>ROUND('Tarifgruppe S'!B33*(1-Maklertarif!$J$1),3)</f>
        <v>1.6439999999999999</v>
      </c>
      <c r="C48" s="106">
        <f>ROUND('Tarifgruppe S'!C33*(1-Maklertarif!$J$1),3)</f>
        <v>2.3180000000000001</v>
      </c>
      <c r="D48" s="106">
        <f>ROUND('Tarifgruppe S'!D33*(1-Maklertarif!$J$1),3)</f>
        <v>2.86</v>
      </c>
      <c r="E48" s="106">
        <f>ROUND('Tarifgruppe S'!E33*(1-Maklertarif!$J$1),3)</f>
        <v>1.292</v>
      </c>
      <c r="F48" s="106">
        <f>ROUND('Tarifgruppe S'!F33*(1-Maklertarif!$J$1),3)</f>
        <v>0.86499999999999999</v>
      </c>
      <c r="G48" s="106">
        <f>ROUND('Tarifgruppe S'!G33*(1-Maklertarif!$J$1),3)</f>
        <v>0.84599999999999997</v>
      </c>
      <c r="H48" s="108">
        <f>ROUND('Tarifgruppe S'!H33*(1-Maklertarif!$J$1),3)</f>
        <v>10.127000000000001</v>
      </c>
      <c r="I48" s="105">
        <f>ROUND('Tarifgruppe S'!I33*(1-Maklertarif!$J$1),3)</f>
        <v>1.3680000000000001</v>
      </c>
      <c r="J48" s="106">
        <f>ROUND('Tarifgruppe S'!J33*(1-Maklertarif!$J$1),3)</f>
        <v>1.929</v>
      </c>
      <c r="K48" s="106">
        <f>ROUND('Tarifgruppe S'!K33*(1-Maklertarif!$J$1),3)</f>
        <v>2.3849999999999998</v>
      </c>
      <c r="L48" s="106">
        <f>ROUND('Tarifgruppe S'!L33*(1-Maklertarif!$J$1),3)</f>
        <v>1.083</v>
      </c>
      <c r="M48" s="106">
        <f>ROUND('Tarifgruppe S'!M33*(1-Maklertarif!$J$1),3)</f>
        <v>0.72199999999999998</v>
      </c>
      <c r="N48" s="106">
        <f>ROUND('Tarifgruppe S'!N33*(1-Maklertarif!$J$1),3)</f>
        <v>0.70299999999999996</v>
      </c>
      <c r="O48" s="108">
        <f>ROUND('Tarifgruppe S'!O33*(1-Maklertarif!$J$1),3)</f>
        <v>8.4359999999999999</v>
      </c>
      <c r="Q48" s="5">
        <v>20</v>
      </c>
      <c r="R48" s="104">
        <f>ROUND('Tarif URP'!B29*(1-Maklertarif!$J$1),3)</f>
        <v>1.4159999999999999</v>
      </c>
      <c r="S48" s="104">
        <f>ROUND('Tarif URP'!C29*(1-Maklertarif!$J$1),3)</f>
        <v>1.7290000000000001</v>
      </c>
      <c r="T48" s="104">
        <f>ROUND('Tarif URP'!D29*(1-Maklertarif!$J$1),3)</f>
        <v>1.748</v>
      </c>
      <c r="U48" s="104">
        <f>ROUND('Tarif URP'!E29*(1-Maklertarif!$J$1),3)</f>
        <v>2.4990000000000001</v>
      </c>
    </row>
    <row r="49" spans="1:21" x14ac:dyDescent="0.2">
      <c r="A49" s="27">
        <v>84</v>
      </c>
      <c r="B49" s="105">
        <f>ROUND('Tarifgruppe S'!B34*(1-Maklertarif!$J$1),3)</f>
        <v>1.7290000000000001</v>
      </c>
      <c r="C49" s="106">
        <f>ROUND('Tarifgruppe S'!C34*(1-Maklertarif!$J$1),3)</f>
        <v>2.4319999999999999</v>
      </c>
      <c r="D49" s="106">
        <f>ROUND('Tarifgruppe S'!D34*(1-Maklertarif!$J$1),3)</f>
        <v>3.0019999999999998</v>
      </c>
      <c r="E49" s="106">
        <f>ROUND('Tarifgruppe S'!E34*(1-Maklertarif!$J$1),3)</f>
        <v>1.359</v>
      </c>
      <c r="F49" s="106">
        <f>ROUND('Tarifgruppe S'!F34*(1-Maklertarif!$J$1),3)</f>
        <v>0.91200000000000003</v>
      </c>
      <c r="G49" s="106">
        <f>ROUND('Tarifgruppe S'!G34*(1-Maklertarif!$J$1),3)</f>
        <v>0.89300000000000002</v>
      </c>
      <c r="H49" s="108">
        <f>ROUND('Tarifgruppe S'!H34*(1-Maklertarif!$J$1),3)</f>
        <v>10.631</v>
      </c>
      <c r="I49" s="105">
        <f>ROUND('Tarifgruppe S'!I34*(1-Maklertarif!$J$1),3)</f>
        <v>1.444</v>
      </c>
      <c r="J49" s="106">
        <f>ROUND('Tarifgruppe S'!J34*(1-Maklertarif!$J$1),3)</f>
        <v>2.024</v>
      </c>
      <c r="K49" s="106">
        <f>ROUND('Tarifgruppe S'!K34*(1-Maklertarif!$J$1),3)</f>
        <v>2.4990000000000001</v>
      </c>
      <c r="L49" s="106">
        <f>ROUND('Tarifgruppe S'!L34*(1-Maklertarif!$J$1),3)</f>
        <v>1.131</v>
      </c>
      <c r="M49" s="106">
        <f>ROUND('Tarifgruppe S'!M34*(1-Maklertarif!$J$1),3)</f>
        <v>0.76</v>
      </c>
      <c r="N49" s="106">
        <f>ROUND('Tarifgruppe S'!N34*(1-Maklertarif!$J$1),3)</f>
        <v>0.74099999999999999</v>
      </c>
      <c r="O49" s="108">
        <f>ROUND('Tarifgruppe S'!O34*(1-Maklertarif!$J$1),3)</f>
        <v>8.8640000000000008</v>
      </c>
      <c r="Q49" s="5">
        <v>21</v>
      </c>
      <c r="R49" s="104">
        <f>ROUND('Tarif URP'!B30*(1-Maklertarif!$J$1),3)</f>
        <v>1.4159999999999999</v>
      </c>
      <c r="S49" s="104">
        <f>ROUND('Tarif URP'!C30*(1-Maklertarif!$J$1),3)</f>
        <v>1.7290000000000001</v>
      </c>
      <c r="T49" s="104">
        <f>ROUND('Tarif URP'!D30*(1-Maklertarif!$J$1),3)</f>
        <v>1.748</v>
      </c>
      <c r="U49" s="104">
        <f>ROUND('Tarif URP'!E30*(1-Maklertarif!$J$1),3)</f>
        <v>2.4990000000000001</v>
      </c>
    </row>
    <row r="50" spans="1:21" x14ac:dyDescent="0.2">
      <c r="A50" s="27">
        <v>85</v>
      </c>
      <c r="B50" s="105">
        <f>ROUND('Tarifgruppe S'!B35*(1-Maklertarif!$J$1),3)</f>
        <v>1.8149999999999999</v>
      </c>
      <c r="C50" s="106">
        <f>ROUND('Tarifgruppe S'!C35*(1-Maklertarif!$J$1),3)</f>
        <v>2.556</v>
      </c>
      <c r="D50" s="106">
        <f>ROUND('Tarifgruppe S'!D35*(1-Maklertarif!$J$1),3)</f>
        <v>3.1539999999999999</v>
      </c>
      <c r="E50" s="106">
        <f>ROUND('Tarifgruppe S'!E35*(1-Maklertarif!$J$1),3)</f>
        <v>1.425</v>
      </c>
      <c r="F50" s="106">
        <f>ROUND('Tarifgruppe S'!F35*(1-Maklertarif!$J$1),3)</f>
        <v>0.96</v>
      </c>
      <c r="G50" s="106">
        <f>ROUND('Tarifgruppe S'!G35*(1-Maklertarif!$J$1),3)</f>
        <v>0.93100000000000005</v>
      </c>
      <c r="H50" s="108">
        <f>ROUND('Tarifgruppe S'!H35*(1-Maklertarif!$J$1),3)</f>
        <v>11.163</v>
      </c>
      <c r="I50" s="105">
        <f>ROUND('Tarifgruppe S'!I35*(1-Maklertarif!$J$1),3)</f>
        <v>1.5109999999999999</v>
      </c>
      <c r="J50" s="106">
        <f>ROUND('Tarifgruppe S'!J35*(1-Maklertarif!$J$1),3)</f>
        <v>2.1280000000000001</v>
      </c>
      <c r="K50" s="106">
        <f>ROUND('Tarifgruppe S'!K35*(1-Maklertarif!$J$1),3)</f>
        <v>2.6219999999999999</v>
      </c>
      <c r="L50" s="106">
        <f>ROUND('Tarifgruppe S'!L35*(1-Maklertarif!$J$1),3)</f>
        <v>1.1879999999999999</v>
      </c>
      <c r="M50" s="106">
        <f>ROUND('Tarifgruppe S'!M35*(1-Maklertarif!$J$1),3)</f>
        <v>0.79800000000000004</v>
      </c>
      <c r="N50" s="106">
        <f>ROUND('Tarifgruppe S'!N35*(1-Maklertarif!$J$1),3)</f>
        <v>0.77900000000000003</v>
      </c>
      <c r="O50" s="108">
        <f>ROUND('Tarifgruppe S'!O35*(1-Maklertarif!$J$1),3)</f>
        <v>9.3010000000000002</v>
      </c>
      <c r="Q50" s="5">
        <v>22</v>
      </c>
      <c r="R50" s="104">
        <f>ROUND('Tarif URP'!B31*(1-Maklertarif!$J$1),3)</f>
        <v>1.4159999999999999</v>
      </c>
      <c r="S50" s="104">
        <f>ROUND('Tarif URP'!C31*(1-Maklertarif!$J$1),3)</f>
        <v>1.7290000000000001</v>
      </c>
      <c r="T50" s="104">
        <f>ROUND('Tarif URP'!D31*(1-Maklertarif!$J$1),3)</f>
        <v>1.748</v>
      </c>
      <c r="U50" s="104">
        <f>ROUND('Tarif URP'!E31*(1-Maklertarif!$J$1),3)</f>
        <v>2.4990000000000001</v>
      </c>
    </row>
    <row r="51" spans="1:21" x14ac:dyDescent="0.2">
      <c r="A51" s="27">
        <v>86</v>
      </c>
      <c r="B51" s="105">
        <f>ROUND('Tarifgruppe S'!B36*(1-Maklertarif!$J$1),3)</f>
        <v>1.9</v>
      </c>
      <c r="C51" s="106">
        <f>ROUND('Tarifgruppe S'!C36*(1-Maklertarif!$J$1),3)</f>
        <v>2.6789999999999998</v>
      </c>
      <c r="D51" s="106">
        <f>ROUND('Tarifgruppe S'!D36*(1-Maklertarif!$J$1),3)</f>
        <v>3.306</v>
      </c>
      <c r="E51" s="106">
        <f>ROUND('Tarifgruppe S'!E36*(1-Maklertarif!$J$1),3)</f>
        <v>1.5009999999999999</v>
      </c>
      <c r="F51" s="106">
        <f>ROUND('Tarifgruppe S'!F36*(1-Maklertarif!$J$1),3)</f>
        <v>1.0069999999999999</v>
      </c>
      <c r="G51" s="106">
        <f>ROUND('Tarifgruppe S'!G36*(1-Maklertarif!$J$1),3)</f>
        <v>0.97899999999999998</v>
      </c>
      <c r="H51" s="108">
        <f>ROUND('Tarifgruppe S'!H36*(1-Maklertarif!$J$1),3)</f>
        <v>11.723000000000001</v>
      </c>
      <c r="I51" s="105">
        <f>ROUND('Tarifgruppe S'!I36*(1-Maklertarif!$J$1),3)</f>
        <v>1.587</v>
      </c>
      <c r="J51" s="106">
        <f>ROUND('Tarifgruppe S'!J36*(1-Maklertarif!$J$1),3)</f>
        <v>2.2330000000000001</v>
      </c>
      <c r="K51" s="106">
        <f>ROUND('Tarifgruppe S'!K36*(1-Maklertarif!$J$1),3)</f>
        <v>2.7549999999999999</v>
      </c>
      <c r="L51" s="106">
        <f>ROUND('Tarifgruppe S'!L36*(1-Maklertarif!$J$1),3)</f>
        <v>1.2450000000000001</v>
      </c>
      <c r="M51" s="106">
        <f>ROUND('Tarifgruppe S'!M36*(1-Maklertarif!$J$1),3)</f>
        <v>0.83599999999999997</v>
      </c>
      <c r="N51" s="107">
        <f>ROUND('Tarifgruppe S'!N36*(1-Maklertarif!$J$1),3)</f>
        <v>0.81699999999999995</v>
      </c>
      <c r="O51" s="108">
        <f>ROUND('Tarifgruppe S'!O36*(1-Maklertarif!$J$1),3)</f>
        <v>9.766</v>
      </c>
      <c r="Q51" s="5">
        <v>23</v>
      </c>
      <c r="R51" s="104">
        <f>ROUND('Tarif URP'!B32*(1-Maklertarif!$J$1),3)</f>
        <v>1.4159999999999999</v>
      </c>
      <c r="S51" s="104">
        <f>ROUND('Tarif URP'!C32*(1-Maklertarif!$J$1),3)</f>
        <v>1.7290000000000001</v>
      </c>
      <c r="T51" s="104">
        <f>ROUND('Tarif URP'!D32*(1-Maklertarif!$J$1),3)</f>
        <v>1.748</v>
      </c>
      <c r="U51" s="104">
        <f>ROUND('Tarif URP'!E32*(1-Maklertarif!$J$1),3)</f>
        <v>2.4990000000000001</v>
      </c>
    </row>
    <row r="52" spans="1:21" x14ac:dyDescent="0.2">
      <c r="A52" s="27">
        <v>87</v>
      </c>
      <c r="B52" s="105">
        <f>ROUND('Tarifgruppe S'!B37*(1-Maklertarif!$J$1),3)</f>
        <v>2.0049999999999999</v>
      </c>
      <c r="C52" s="106">
        <f>ROUND('Tarifgruppe S'!C37*(1-Maklertarif!$J$1),3)</f>
        <v>2.8119999999999998</v>
      </c>
      <c r="D52" s="106">
        <f>ROUND('Tarifgruppe S'!D37*(1-Maklertarif!$J$1),3)</f>
        <v>3.4769999999999999</v>
      </c>
      <c r="E52" s="106">
        <f>ROUND('Tarifgruppe S'!E37*(1-Maklertarif!$J$1),3)</f>
        <v>1.577</v>
      </c>
      <c r="F52" s="106">
        <f>ROUND('Tarifgruppe S'!F37*(1-Maklertarif!$J$1),3)</f>
        <v>1.0549999999999999</v>
      </c>
      <c r="G52" s="106">
        <f>ROUND('Tarifgruppe S'!G37*(1-Maklertarif!$J$1),3)</f>
        <v>1.026</v>
      </c>
      <c r="H52" s="108">
        <f>ROUND('Tarifgruppe S'!H37*(1-Maklertarif!$J$1),3)</f>
        <v>12.311999999999999</v>
      </c>
      <c r="I52" s="105">
        <f>ROUND('Tarifgruppe S'!I37*(1-Maklertarif!$J$1),3)</f>
        <v>1.663</v>
      </c>
      <c r="J52" s="106">
        <f>ROUND('Tarifgruppe S'!J37*(1-Maklertarif!$J$1),3)</f>
        <v>2.347</v>
      </c>
      <c r="K52" s="106">
        <f>ROUND('Tarifgruppe S'!K37*(1-Maklertarif!$J$1),3)</f>
        <v>2.8980000000000001</v>
      </c>
      <c r="L52" s="106">
        <f>ROUND('Tarifgruppe S'!L37*(1-Maklertarif!$J$1),3)</f>
        <v>1.3109999999999999</v>
      </c>
      <c r="M52" s="106">
        <f>ROUND('Tarifgruppe S'!M37*(1-Maklertarif!$J$1),3)</f>
        <v>0.874</v>
      </c>
      <c r="N52" s="106">
        <f>ROUND('Tarifgruppe S'!N37*(1-Maklertarif!$J$1),3)</f>
        <v>0.85499999999999998</v>
      </c>
      <c r="O52" s="108">
        <f>ROUND('Tarifgruppe S'!O37*(1-Maklertarif!$J$1),3)</f>
        <v>10.26</v>
      </c>
      <c r="Q52" s="5">
        <v>24</v>
      </c>
      <c r="R52" s="104">
        <f>ROUND('Tarif URP'!B33*(1-Maklertarif!$J$1),3)</f>
        <v>1.4159999999999999</v>
      </c>
      <c r="S52" s="104">
        <f>ROUND('Tarif URP'!C33*(1-Maklertarif!$J$1),3)</f>
        <v>1.7290000000000001</v>
      </c>
      <c r="T52" s="104">
        <f>ROUND('Tarif URP'!D33*(1-Maklertarif!$J$1),3)</f>
        <v>1.748</v>
      </c>
      <c r="U52" s="104">
        <f>ROUND('Tarif URP'!E33*(1-Maklertarif!$J$1),3)</f>
        <v>2.4990000000000001</v>
      </c>
    </row>
    <row r="53" spans="1:21" x14ac:dyDescent="0.2">
      <c r="A53" s="27">
        <v>88</v>
      </c>
      <c r="B53" s="105">
        <f>ROUND('Tarifgruppe S'!B38*(1-Maklertarif!$J$1),3)</f>
        <v>2.1</v>
      </c>
      <c r="C53" s="106">
        <f>ROUND('Tarifgruppe S'!C38*(1-Maklertarif!$J$1),3)</f>
        <v>2.9550000000000001</v>
      </c>
      <c r="D53" s="106">
        <f>ROUND('Tarifgruppe S'!D38*(1-Maklertarif!$J$1),3)</f>
        <v>3.6480000000000001</v>
      </c>
      <c r="E53" s="106">
        <f>ROUND('Tarifgruppe S'!E38*(1-Maklertarif!$J$1),3)</f>
        <v>1.653</v>
      </c>
      <c r="F53" s="106">
        <f>ROUND('Tarifgruppe S'!F38*(1-Maklertarif!$J$1),3)</f>
        <v>1.1120000000000001</v>
      </c>
      <c r="G53" s="106">
        <f>ROUND('Tarifgruppe S'!G38*(1-Maklertarif!$J$1),3)</f>
        <v>1.083</v>
      </c>
      <c r="H53" s="108">
        <f>ROUND('Tarifgruppe S'!H38*(1-Maklertarif!$J$1),3)</f>
        <v>12.93</v>
      </c>
      <c r="I53" s="105">
        <f>ROUND('Tarifgruppe S'!I38*(1-Maklertarif!$J$1),3)</f>
        <v>1.748</v>
      </c>
      <c r="J53" s="106">
        <f>ROUND('Tarifgruppe S'!J38*(1-Maklertarif!$J$1),3)</f>
        <v>2.4609999999999999</v>
      </c>
      <c r="K53" s="106">
        <f>ROUND('Tarifgruppe S'!K38*(1-Maklertarif!$J$1),3)</f>
        <v>3.04</v>
      </c>
      <c r="L53" s="106">
        <f>ROUND('Tarifgruppe S'!L38*(1-Maklertarif!$J$1),3)</f>
        <v>1.3779999999999999</v>
      </c>
      <c r="M53" s="106">
        <f>ROUND('Tarifgruppe S'!M38*(1-Maklertarif!$J$1),3)</f>
        <v>0.92200000000000004</v>
      </c>
      <c r="N53" s="106">
        <f>ROUND('Tarifgruppe S'!N38*(1-Maklertarif!$J$1),3)</f>
        <v>0.90300000000000002</v>
      </c>
      <c r="O53" s="108">
        <f>ROUND('Tarifgruppe S'!O38*(1-Maklertarif!$J$1),3)</f>
        <v>10.773</v>
      </c>
      <c r="Q53" s="5">
        <v>25</v>
      </c>
      <c r="R53" s="104">
        <f>ROUND('Tarif URP'!B34*(1-Maklertarif!$J$1),3)</f>
        <v>1.4159999999999999</v>
      </c>
      <c r="S53" s="104">
        <f>ROUND('Tarif URP'!C34*(1-Maklertarif!$J$1),3)</f>
        <v>1.7290000000000001</v>
      </c>
      <c r="T53" s="104">
        <f>ROUND('Tarif URP'!D34*(1-Maklertarif!$J$1),3)</f>
        <v>1.748</v>
      </c>
      <c r="U53" s="104">
        <f>ROUND('Tarif URP'!E34*(1-Maklertarif!$J$1),3)</f>
        <v>2.4990000000000001</v>
      </c>
    </row>
    <row r="54" spans="1:21" x14ac:dyDescent="0.2">
      <c r="A54" s="27">
        <v>89</v>
      </c>
      <c r="B54" s="105">
        <f>ROUND('Tarifgruppe S'!B39*(1-Maklertarif!$J$1),3)</f>
        <v>2.2040000000000002</v>
      </c>
      <c r="C54" s="106">
        <f>ROUND('Tarifgruppe S'!C39*(1-Maklertarif!$J$1),3)</f>
        <v>3.1070000000000002</v>
      </c>
      <c r="D54" s="106">
        <f>ROUND('Tarifgruppe S'!D39*(1-Maklertarif!$J$1),3)</f>
        <v>3.8290000000000002</v>
      </c>
      <c r="E54" s="106">
        <f>ROUND('Tarifgruppe S'!E39*(1-Maklertarif!$J$1),3)</f>
        <v>1.7390000000000001</v>
      </c>
      <c r="F54" s="106">
        <f>ROUND('Tarifgruppe S'!F39*(1-Maklertarif!$J$1),3)</f>
        <v>1.159</v>
      </c>
      <c r="G54" s="106">
        <f>ROUND('Tarifgruppe S'!G39*(1-Maklertarif!$J$1),3)</f>
        <v>1.131</v>
      </c>
      <c r="H54" s="108">
        <f>ROUND('Tarifgruppe S'!H39*(1-Maklertarif!$J$1),3)</f>
        <v>13.576000000000001</v>
      </c>
      <c r="I54" s="105">
        <f>ROUND('Tarifgruppe S'!I39*(1-Maklertarif!$J$1),3)</f>
        <v>1.8340000000000001</v>
      </c>
      <c r="J54" s="106">
        <f>ROUND('Tarifgruppe S'!J39*(1-Maklertarif!$J$1),3)</f>
        <v>2.5840000000000001</v>
      </c>
      <c r="K54" s="106">
        <f>ROUND('Tarifgruppe S'!K39*(1-Maklertarif!$J$1),3)</f>
        <v>3.1920000000000002</v>
      </c>
      <c r="L54" s="106">
        <f>ROUND('Tarifgruppe S'!L39*(1-Maklertarif!$J$1),3)</f>
        <v>1.444</v>
      </c>
      <c r="M54" s="106">
        <f>ROUND('Tarifgruppe S'!M39*(1-Maklertarif!$J$1),3)</f>
        <v>0.96899999999999997</v>
      </c>
      <c r="N54" s="106">
        <f>ROUND('Tarifgruppe S'!N39*(1-Maklertarif!$J$1),3)</f>
        <v>0.94099999999999995</v>
      </c>
      <c r="O54" s="108">
        <f>ROUND('Tarifgruppe S'!O39*(1-Maklertarif!$J$1),3)</f>
        <v>11.315</v>
      </c>
      <c r="Q54" s="5">
        <v>26</v>
      </c>
      <c r="R54" s="104">
        <f>ROUND('Tarif URP'!B35*(1-Maklertarif!$J$1),3)</f>
        <v>1.4159999999999999</v>
      </c>
      <c r="S54" s="104">
        <f>ROUND('Tarif URP'!C35*(1-Maklertarif!$J$1),3)</f>
        <v>1.7290000000000001</v>
      </c>
      <c r="T54" s="104">
        <f>ROUND('Tarif URP'!D35*(1-Maklertarif!$J$1),3)</f>
        <v>1.748</v>
      </c>
      <c r="U54" s="104">
        <f>ROUND('Tarif URP'!E35*(1-Maklertarif!$J$1),3)</f>
        <v>2.4990000000000001</v>
      </c>
    </row>
    <row r="55" spans="1:21" x14ac:dyDescent="0.2">
      <c r="A55" s="27">
        <v>90</v>
      </c>
      <c r="B55" s="105">
        <f>ROUND('Tarifgruppe S'!B40*(1-Maklertarif!$J$1),3)</f>
        <v>2.3180000000000001</v>
      </c>
      <c r="C55" s="106">
        <f>ROUND('Tarifgruppe S'!C40*(1-Maklertarif!$J$1),3)</f>
        <v>3.2589999999999999</v>
      </c>
      <c r="D55" s="106">
        <f>ROUND('Tarifgruppe S'!D40*(1-Maklertarif!$J$1),3)</f>
        <v>4.0190000000000001</v>
      </c>
      <c r="E55" s="106">
        <f>ROUND('Tarifgruppe S'!E40*(1-Maklertarif!$J$1),3)</f>
        <v>1.8240000000000001</v>
      </c>
      <c r="F55" s="106">
        <f>ROUND('Tarifgruppe S'!F40*(1-Maklertarif!$J$1),3)</f>
        <v>1.216</v>
      </c>
      <c r="G55" s="106">
        <f>ROUND('Tarifgruppe S'!G40*(1-Maklertarif!$J$1),3)</f>
        <v>1.1879999999999999</v>
      </c>
      <c r="H55" s="108">
        <f>ROUND('Tarifgruppe S'!H40*(1-Maklertarif!$J$1),3)</f>
        <v>14.25</v>
      </c>
      <c r="I55" s="105">
        <f>ROUND('Tarifgruppe S'!I40*(1-Maklertarif!$J$1),3)</f>
        <v>1.929</v>
      </c>
      <c r="J55" s="106">
        <f>ROUND('Tarifgruppe S'!J40*(1-Maklertarif!$J$1),3)</f>
        <v>2.7170000000000001</v>
      </c>
      <c r="K55" s="106">
        <f>ROUND('Tarifgruppe S'!K40*(1-Maklertarif!$J$1),3)</f>
        <v>3.3540000000000001</v>
      </c>
      <c r="L55" s="106">
        <f>ROUND('Tarifgruppe S'!L40*(1-Maklertarif!$J$1),3)</f>
        <v>1.52</v>
      </c>
      <c r="M55" s="106">
        <f>ROUND('Tarifgruppe S'!M40*(1-Maklertarif!$J$1),3)</f>
        <v>1.0169999999999999</v>
      </c>
      <c r="N55" s="106">
        <f>ROUND('Tarifgruppe S'!N40*(1-Maklertarif!$J$1),3)</f>
        <v>0.98799999999999999</v>
      </c>
      <c r="O55" s="108">
        <f>ROUND('Tarifgruppe S'!O40*(1-Maklertarif!$J$1),3)</f>
        <v>11.875</v>
      </c>
      <c r="Q55" s="5">
        <v>27</v>
      </c>
      <c r="R55" s="104">
        <f>ROUND('Tarif URP'!B36*(1-Maklertarif!$J$1),3)</f>
        <v>1.4159999999999999</v>
      </c>
      <c r="S55" s="104">
        <f>ROUND('Tarif URP'!C36*(1-Maklertarif!$J$1),3)</f>
        <v>1.7290000000000001</v>
      </c>
      <c r="T55" s="104">
        <f>ROUND('Tarif URP'!D36*(1-Maklertarif!$J$1),3)</f>
        <v>1.748</v>
      </c>
      <c r="U55" s="104">
        <f>ROUND('Tarif URP'!E36*(1-Maklertarif!$J$1),3)</f>
        <v>2.4990000000000001</v>
      </c>
    </row>
    <row r="56" spans="1:21" x14ac:dyDescent="0.2">
      <c r="A56" s="27">
        <v>91</v>
      </c>
      <c r="B56" s="105">
        <f>ROUND('Tarifgruppe S'!B41*(1-Maklertarif!$J$1),3)</f>
        <v>2.4319999999999999</v>
      </c>
      <c r="C56" s="106">
        <f>ROUND('Tarifgruppe S'!C41*(1-Maklertarif!$J$1),3)</f>
        <v>3.42</v>
      </c>
      <c r="D56" s="106">
        <f>ROUND('Tarifgruppe S'!D41*(1-Maklertarif!$J$1),3)</f>
        <v>4.2279999999999998</v>
      </c>
      <c r="E56" s="106">
        <f>ROUND('Tarifgruppe S'!E41*(1-Maklertarif!$J$1),3)</f>
        <v>1.91</v>
      </c>
      <c r="F56" s="106">
        <f>ROUND('Tarifgruppe S'!F41*(1-Maklertarif!$J$1),3)</f>
        <v>1.2829999999999999</v>
      </c>
      <c r="G56" s="106">
        <f>ROUND('Tarifgruppe S'!G41*(1-Maklertarif!$J$1),3)</f>
        <v>1.254</v>
      </c>
      <c r="H56" s="108">
        <f>ROUND('Tarifgruppe S'!H41*(1-Maklertarif!$J$1),3)</f>
        <v>14.962999999999999</v>
      </c>
      <c r="I56" s="105">
        <f>ROUND('Tarifgruppe S'!I41*(1-Maklertarif!$J$1),3)</f>
        <v>2.024</v>
      </c>
      <c r="J56" s="106">
        <f>ROUND('Tarifgruppe S'!J41*(1-Maklertarif!$J$1),3)</f>
        <v>2.85</v>
      </c>
      <c r="K56" s="106">
        <f>ROUND('Tarifgruppe S'!K41*(1-Maklertarif!$J$1),3)</f>
        <v>3.5150000000000001</v>
      </c>
      <c r="L56" s="106">
        <f>ROUND('Tarifgruppe S'!L41*(1-Maklertarif!$J$1),3)</f>
        <v>1.5960000000000001</v>
      </c>
      <c r="M56" s="106">
        <f>ROUND('Tarifgruppe S'!M41*(1-Maklertarif!$J$1),3)</f>
        <v>1.0640000000000001</v>
      </c>
      <c r="N56" s="106">
        <f>ROUND('Tarifgruppe S'!N41*(1-Maklertarif!$J$1),3)</f>
        <v>1.0449999999999999</v>
      </c>
      <c r="O56" s="108">
        <f>ROUND('Tarifgruppe S'!O41*(1-Maklertarif!$J$1),3)</f>
        <v>12.474</v>
      </c>
      <c r="Q56" s="5">
        <v>28</v>
      </c>
      <c r="R56" s="104">
        <f>ROUND('Tarif URP'!B37*(1-Maklertarif!$J$1),3)</f>
        <v>1.4159999999999999</v>
      </c>
      <c r="S56" s="104">
        <f>ROUND('Tarif URP'!C37*(1-Maklertarif!$J$1),3)</f>
        <v>1.7290000000000001</v>
      </c>
      <c r="T56" s="104">
        <f>ROUND('Tarif URP'!D37*(1-Maklertarif!$J$1),3)</f>
        <v>1.748</v>
      </c>
      <c r="U56" s="104">
        <f>ROUND('Tarif URP'!E37*(1-Maklertarif!$J$1),3)</f>
        <v>2.4990000000000001</v>
      </c>
    </row>
    <row r="57" spans="1:21" x14ac:dyDescent="0.2">
      <c r="A57" s="27">
        <v>92</v>
      </c>
      <c r="B57" s="105">
        <f>ROUND('Tarifgruppe S'!B42*(1-Maklertarif!$J$1),3)</f>
        <v>2.556</v>
      </c>
      <c r="C57" s="106">
        <f>ROUND('Tarifgruppe S'!C42*(1-Maklertarif!$J$1),3)</f>
        <v>3.5910000000000002</v>
      </c>
      <c r="D57" s="106">
        <f>ROUND('Tarifgruppe S'!D42*(1-Maklertarif!$J$1),3)</f>
        <v>4.4370000000000003</v>
      </c>
      <c r="E57" s="106">
        <f>ROUND('Tarifgruppe S'!E42*(1-Maklertarif!$J$1),3)</f>
        <v>2.0049999999999999</v>
      </c>
      <c r="F57" s="106">
        <f>ROUND('Tarifgruppe S'!F42*(1-Maklertarif!$J$1),3)</f>
        <v>1.349</v>
      </c>
      <c r="G57" s="106">
        <f>ROUND('Tarifgruppe S'!G42*(1-Maklertarif!$J$1),3)</f>
        <v>1.3109999999999999</v>
      </c>
      <c r="H57" s="108">
        <f>ROUND('Tarifgruppe S'!H42*(1-Maklertarif!$J$1),3)</f>
        <v>15.712999999999999</v>
      </c>
      <c r="I57" s="105">
        <f>ROUND('Tarifgruppe S'!I42*(1-Maklertarif!$J$1),3)</f>
        <v>2.1280000000000001</v>
      </c>
      <c r="J57" s="106">
        <f>ROUND('Tarifgruppe S'!J42*(1-Maklertarif!$J$1),3)</f>
        <v>2.9929999999999999</v>
      </c>
      <c r="K57" s="106">
        <f>ROUND('Tarifgruppe S'!K42*(1-Maklertarif!$J$1),3)</f>
        <v>3.6960000000000002</v>
      </c>
      <c r="L57" s="106">
        <f>ROUND('Tarifgruppe S'!L42*(1-Maklertarif!$J$1),3)</f>
        <v>1.6719999999999999</v>
      </c>
      <c r="M57" s="106">
        <f>ROUND('Tarifgruppe S'!M42*(1-Maklertarif!$J$1),3)</f>
        <v>1.121</v>
      </c>
      <c r="N57" s="106">
        <f>ROUND('Tarifgruppe S'!N42*(1-Maklertarif!$J$1),3)</f>
        <v>1.093</v>
      </c>
      <c r="O57" s="108">
        <f>ROUND('Tarifgruppe S'!O42*(1-Maklertarif!$J$1),3)</f>
        <v>13.090999999999999</v>
      </c>
      <c r="Q57" s="5">
        <v>29</v>
      </c>
      <c r="R57" s="104">
        <f>ROUND('Tarif URP'!B38*(1-Maklertarif!$J$1),3)</f>
        <v>1.4159999999999999</v>
      </c>
      <c r="S57" s="104">
        <f>ROUND('Tarif URP'!C38*(1-Maklertarif!$J$1),3)</f>
        <v>1.7290000000000001</v>
      </c>
      <c r="T57" s="104">
        <f>ROUND('Tarif URP'!D38*(1-Maklertarif!$J$1),3)</f>
        <v>1.748</v>
      </c>
      <c r="U57" s="104">
        <f>ROUND('Tarif URP'!E38*(1-Maklertarif!$J$1),3)</f>
        <v>2.4990000000000001</v>
      </c>
    </row>
    <row r="58" spans="1:21" x14ac:dyDescent="0.2">
      <c r="A58" s="27">
        <v>93</v>
      </c>
      <c r="B58" s="105">
        <f>ROUND('Tarifgruppe S'!B43*(1-Maklertarif!$J$1),3)</f>
        <v>2.6789999999999998</v>
      </c>
      <c r="C58" s="106">
        <f>ROUND('Tarifgruppe S'!C43*(1-Maklertarif!$J$1),3)</f>
        <v>3.7719999999999998</v>
      </c>
      <c r="D58" s="106">
        <f>ROUND('Tarifgruppe S'!D43*(1-Maklertarif!$J$1),3)</f>
        <v>4.6550000000000002</v>
      </c>
      <c r="E58" s="106">
        <f>ROUND('Tarifgruppe S'!E43*(1-Maklertarif!$J$1),3)</f>
        <v>2.109</v>
      </c>
      <c r="F58" s="106">
        <f>ROUND('Tarifgruppe S'!F43*(1-Maklertarif!$J$1),3)</f>
        <v>1.4159999999999999</v>
      </c>
      <c r="G58" s="106">
        <f>ROUND('Tarifgruppe S'!G43*(1-Maklertarif!$J$1),3)</f>
        <v>1.3779999999999999</v>
      </c>
      <c r="H58" s="108">
        <f>ROUND('Tarifgruppe S'!H43*(1-Maklertarif!$J$1),3)</f>
        <v>16.501999999999999</v>
      </c>
      <c r="I58" s="105">
        <f>ROUND('Tarifgruppe S'!I43*(1-Maklertarif!$J$1),3)</f>
        <v>2.2330000000000001</v>
      </c>
      <c r="J58" s="106">
        <f>ROUND('Tarifgruppe S'!J43*(1-Maklertarif!$J$1),3)</f>
        <v>3.145</v>
      </c>
      <c r="K58" s="106">
        <f>ROUND('Tarifgruppe S'!K43*(1-Maklertarif!$J$1),3)</f>
        <v>3.8759999999999999</v>
      </c>
      <c r="L58" s="106">
        <f>ROUND('Tarifgruppe S'!L43*(1-Maklertarif!$J$1),3)</f>
        <v>1.758</v>
      </c>
      <c r="M58" s="106">
        <f>ROUND('Tarifgruppe S'!M43*(1-Maklertarif!$J$1),3)</f>
        <v>1.1779999999999999</v>
      </c>
      <c r="N58" s="106">
        <f>ROUND('Tarifgruppe S'!N43*(1-Maklertarif!$J$1),3)</f>
        <v>1.1499999999999999</v>
      </c>
      <c r="O58" s="108">
        <f>ROUND('Tarifgruppe S'!O43*(1-Maklertarif!$J$1),3)</f>
        <v>13.747</v>
      </c>
      <c r="Q58" s="5">
        <v>30</v>
      </c>
      <c r="R58" s="104">
        <f>ROUND('Tarif URP'!B39*(1-Maklertarif!$J$1),3)</f>
        <v>1.4159999999999999</v>
      </c>
      <c r="S58" s="104">
        <f>ROUND('Tarif URP'!C39*(1-Maklertarif!$J$1),3)</f>
        <v>1.7290000000000001</v>
      </c>
      <c r="T58" s="104">
        <f>ROUND('Tarif URP'!D39*(1-Maklertarif!$J$1),3)</f>
        <v>1.748</v>
      </c>
      <c r="U58" s="104">
        <f>ROUND('Tarif URP'!E39*(1-Maklertarif!$J$1),3)</f>
        <v>2.4990000000000001</v>
      </c>
    </row>
    <row r="59" spans="1:21" x14ac:dyDescent="0.2">
      <c r="A59" s="27">
        <v>94</v>
      </c>
      <c r="B59" s="105">
        <f>ROUND('Tarifgruppe S'!B44*(1-Maklertarif!$J$1),3)</f>
        <v>2.8119999999999998</v>
      </c>
      <c r="C59" s="106">
        <f>ROUND('Tarifgruppe S'!C44*(1-Maklertarif!$J$1),3)</f>
        <v>3.9620000000000002</v>
      </c>
      <c r="D59" s="107">
        <f>ROUND('Tarifgruppe S'!D44*(1-Maklertarif!$J$1),3)</f>
        <v>4.8929999999999998</v>
      </c>
      <c r="E59" s="106">
        <f>ROUND('Tarifgruppe S'!E44*(1-Maklertarif!$J$1),3)</f>
        <v>2.214</v>
      </c>
      <c r="F59" s="106">
        <f>ROUND('Tarifgruppe S'!F44*(1-Maklertarif!$J$1),3)</f>
        <v>1.482</v>
      </c>
      <c r="G59" s="106">
        <f>ROUND('Tarifgruppe S'!G44*(1-Maklertarif!$J$1),3)</f>
        <v>1.444</v>
      </c>
      <c r="H59" s="108">
        <f>ROUND('Tarifgruppe S'!H44*(1-Maklertarif!$J$1),3)</f>
        <v>17.318999999999999</v>
      </c>
      <c r="I59" s="105">
        <f>ROUND('Tarifgruppe S'!I44*(1-Maklertarif!$J$1),3)</f>
        <v>2.347</v>
      </c>
      <c r="J59" s="106">
        <f>ROUND('Tarifgruppe S'!J44*(1-Maklertarif!$J$1),3)</f>
        <v>3.306</v>
      </c>
      <c r="K59" s="106">
        <f>ROUND('Tarifgruppe S'!K44*(1-Maklertarif!$J$1),3)</f>
        <v>4.0759999999999996</v>
      </c>
      <c r="L59" s="106">
        <f>ROUND('Tarifgruppe S'!L44*(1-Maklertarif!$J$1),3)</f>
        <v>1.843</v>
      </c>
      <c r="M59" s="106">
        <f>ROUND('Tarifgruppe S'!M44*(1-Maklertarif!$J$1),3)</f>
        <v>1.2350000000000001</v>
      </c>
      <c r="N59" s="106">
        <f>ROUND('Tarifgruppe S'!N44*(1-Maklertarif!$J$1),3)</f>
        <v>1.2070000000000001</v>
      </c>
      <c r="O59" s="108">
        <f>ROUND('Tarifgruppe S'!O44*(1-Maklertarif!$J$1),3)</f>
        <v>14.44</v>
      </c>
      <c r="Q59" s="5">
        <v>31</v>
      </c>
      <c r="R59" s="104">
        <f>ROUND('Tarif URP'!B40*(1-Maklertarif!$J$1),3)</f>
        <v>1.4159999999999999</v>
      </c>
      <c r="S59" s="104">
        <f>ROUND('Tarif URP'!C40*(1-Maklertarif!$J$1),3)</f>
        <v>1.7290000000000001</v>
      </c>
      <c r="T59" s="104">
        <f>ROUND('Tarif URP'!D40*(1-Maklertarif!$J$1),3)</f>
        <v>1.748</v>
      </c>
      <c r="U59" s="104">
        <f>ROUND('Tarif URP'!E40*(1-Maklertarif!$J$1),3)</f>
        <v>2.4990000000000001</v>
      </c>
    </row>
    <row r="60" spans="1:21" x14ac:dyDescent="0.2">
      <c r="A60" s="27">
        <v>95</v>
      </c>
      <c r="B60" s="105">
        <f>ROUND('Tarifgruppe S'!B45*(1-Maklertarif!$J$1),3)</f>
        <v>2.9550000000000001</v>
      </c>
      <c r="C60" s="106">
        <f>ROUND('Tarifgruppe S'!C45*(1-Maklertarif!$J$1),3)</f>
        <v>4.1609999999999996</v>
      </c>
      <c r="D60" s="106">
        <f>ROUND('Tarifgruppe S'!D45*(1-Maklertarif!$J$1),3)</f>
        <v>5.13</v>
      </c>
      <c r="E60" s="106">
        <f>ROUND('Tarifgruppe S'!E45*(1-Maklertarif!$J$1),3)</f>
        <v>2.3279999999999998</v>
      </c>
      <c r="F60" s="106">
        <f>ROUND('Tarifgruppe S'!F45*(1-Maklertarif!$J$1),3)</f>
        <v>1.5580000000000001</v>
      </c>
      <c r="G60" s="106">
        <f>ROUND('Tarifgruppe S'!G45*(1-Maklertarif!$J$1),3)</f>
        <v>1.52</v>
      </c>
      <c r="H60" s="108">
        <f>ROUND('Tarifgruppe S'!H45*(1-Maklertarif!$J$1),3)</f>
        <v>18.193000000000001</v>
      </c>
      <c r="I60" s="105">
        <f>ROUND('Tarifgruppe S'!I45*(1-Maklertarif!$J$1),3)</f>
        <v>2.4609999999999999</v>
      </c>
      <c r="J60" s="106">
        <f>ROUND('Tarifgruppe S'!J45*(1-Maklertarif!$J$1),3)</f>
        <v>3.468</v>
      </c>
      <c r="K60" s="106">
        <f>ROUND('Tarifgruppe S'!K45*(1-Maklertarif!$J$1),3)</f>
        <v>4.2750000000000004</v>
      </c>
      <c r="L60" s="106">
        <f>ROUND('Tarifgruppe S'!L45*(1-Maklertarif!$J$1),3)</f>
        <v>1.9379999999999999</v>
      </c>
      <c r="M60" s="106">
        <f>ROUND('Tarifgruppe S'!M45*(1-Maklertarif!$J$1),3)</f>
        <v>1.302</v>
      </c>
      <c r="N60" s="106">
        <f>ROUND('Tarifgruppe S'!N45*(1-Maklertarif!$J$1),3)</f>
        <v>1.264</v>
      </c>
      <c r="O60" s="108">
        <f>ROUND('Tarifgruppe S'!O45*(1-Maklertarif!$J$1),3)</f>
        <v>15.153</v>
      </c>
      <c r="Q60" s="5">
        <v>32</v>
      </c>
      <c r="R60" s="104">
        <f>ROUND('Tarif URP'!B41*(1-Maklertarif!$J$1),3)</f>
        <v>1.4159999999999999</v>
      </c>
      <c r="S60" s="104">
        <f>ROUND('Tarif URP'!C41*(1-Maklertarif!$J$1),3)</f>
        <v>1.7290000000000001</v>
      </c>
      <c r="T60" s="104">
        <f>ROUND('Tarif URP'!D41*(1-Maklertarif!$J$1),3)</f>
        <v>1.748</v>
      </c>
      <c r="U60" s="104">
        <f>ROUND('Tarif URP'!E41*(1-Maklertarif!$J$1),3)</f>
        <v>2.4990000000000001</v>
      </c>
    </row>
    <row r="61" spans="1:21" x14ac:dyDescent="0.2">
      <c r="A61" s="27">
        <v>96</v>
      </c>
      <c r="B61" s="105">
        <f>ROUND('Tarifgruppe S'!B46*(1-Maklertarif!$J$1),3)</f>
        <v>3.1070000000000002</v>
      </c>
      <c r="C61" s="106">
        <f>ROUND('Tarifgruppe S'!C46*(1-Maklertarif!$J$1),3)</f>
        <v>4.37</v>
      </c>
      <c r="D61" s="106">
        <f>ROUND('Tarifgruppe S'!D46*(1-Maklertarif!$J$1),3)</f>
        <v>5.3869999999999996</v>
      </c>
      <c r="E61" s="106">
        <f>ROUND('Tarifgruppe S'!E46*(1-Maklertarif!$J$1),3)</f>
        <v>2.4420000000000002</v>
      </c>
      <c r="F61" s="106">
        <f>ROUND('Tarifgruppe S'!F46*(1-Maklertarif!$J$1),3)</f>
        <v>1.6339999999999999</v>
      </c>
      <c r="G61" s="106">
        <f>ROUND('Tarifgruppe S'!G46*(1-Maklertarif!$J$1),3)</f>
        <v>1.5960000000000001</v>
      </c>
      <c r="H61" s="108">
        <f>ROUND('Tarifgruppe S'!H46*(1-Maklertarif!$J$1),3)</f>
        <v>19.094999999999999</v>
      </c>
      <c r="I61" s="105">
        <f>ROUND('Tarifgruppe S'!I46*(1-Maklertarif!$J$1),3)</f>
        <v>2.5840000000000001</v>
      </c>
      <c r="J61" s="106">
        <f>ROUND('Tarifgruppe S'!J46*(1-Maklertarif!$J$1),3)</f>
        <v>3.6389999999999998</v>
      </c>
      <c r="K61" s="106">
        <f>ROUND('Tarifgruppe S'!K46*(1-Maklertarif!$J$1),3)</f>
        <v>4.4939999999999998</v>
      </c>
      <c r="L61" s="106">
        <f>ROUND('Tarifgruppe S'!L46*(1-Maklertarif!$J$1),3)</f>
        <v>2.0329999999999999</v>
      </c>
      <c r="M61" s="106">
        <f>ROUND('Tarifgruppe S'!M46*(1-Maklertarif!$J$1),3)</f>
        <v>1.359</v>
      </c>
      <c r="N61" s="106">
        <f>ROUND('Tarifgruppe S'!N46*(1-Maklertarif!$J$1),3)</f>
        <v>1.33</v>
      </c>
      <c r="O61" s="108">
        <f>ROUND('Tarifgruppe S'!O46*(1-Maklertarif!$J$1),3)</f>
        <v>15.913</v>
      </c>
      <c r="Q61" s="5">
        <v>33</v>
      </c>
      <c r="R61" s="104">
        <f>ROUND('Tarif URP'!B42*(1-Maklertarif!$J$1),3)</f>
        <v>1.4159999999999999</v>
      </c>
      <c r="S61" s="104">
        <f>ROUND('Tarif URP'!C42*(1-Maklertarif!$J$1),3)</f>
        <v>1.7290000000000001</v>
      </c>
      <c r="T61" s="104">
        <f>ROUND('Tarif URP'!D42*(1-Maklertarif!$J$1),3)</f>
        <v>1.758</v>
      </c>
      <c r="U61" s="104">
        <f>ROUND('Tarif URP'!E42*(1-Maklertarif!$J$1),3)</f>
        <v>2.4990000000000001</v>
      </c>
    </row>
    <row r="62" spans="1:21" x14ac:dyDescent="0.2">
      <c r="A62" s="27">
        <v>97</v>
      </c>
      <c r="B62" s="105">
        <f>ROUND('Tarifgruppe S'!B47*(1-Maklertarif!$J$1),3)</f>
        <v>3.2589999999999999</v>
      </c>
      <c r="C62" s="106">
        <f>ROUND('Tarifgruppe S'!C47*(1-Maklertarif!$J$1),3)</f>
        <v>4.5890000000000004</v>
      </c>
      <c r="D62" s="106">
        <f>ROUND('Tarifgruppe S'!D47*(1-Maklertarif!$J$1),3)</f>
        <v>5.6619999999999999</v>
      </c>
      <c r="E62" s="106">
        <f>ROUND('Tarifgruppe S'!E47*(1-Maklertarif!$J$1),3)</f>
        <v>2.5649999999999999</v>
      </c>
      <c r="F62" s="106">
        <f>ROUND('Tarifgruppe S'!F47*(1-Maklertarif!$J$1),3)</f>
        <v>1.72</v>
      </c>
      <c r="G62" s="106">
        <f>ROUND('Tarifgruppe S'!G47*(1-Maklertarif!$J$1),3)</f>
        <v>1.6719999999999999</v>
      </c>
      <c r="H62" s="108">
        <f>ROUND('Tarifgruppe S'!H47*(1-Maklertarif!$J$1),3)</f>
        <v>20.055</v>
      </c>
      <c r="I62" s="105">
        <f>ROUND('Tarifgruppe S'!I47*(1-Maklertarif!$J$1),3)</f>
        <v>2.7170000000000001</v>
      </c>
      <c r="J62" s="106">
        <f>ROUND('Tarifgruppe S'!J47*(1-Maklertarif!$J$1),3)</f>
        <v>3.819</v>
      </c>
      <c r="K62" s="106">
        <f>ROUND('Tarifgruppe S'!K47*(1-Maklertarif!$J$1),3)</f>
        <v>4.7220000000000004</v>
      </c>
      <c r="L62" s="106">
        <f>ROUND('Tarifgruppe S'!L47*(1-Maklertarif!$J$1),3)</f>
        <v>2.1379999999999999</v>
      </c>
      <c r="M62" s="106">
        <f>ROUND('Tarifgruppe S'!M47*(1-Maklertarif!$J$1),3)</f>
        <v>1.4350000000000001</v>
      </c>
      <c r="N62" s="106">
        <f>ROUND('Tarifgruppe S'!N47*(1-Maklertarif!$J$1),3)</f>
        <v>1.397</v>
      </c>
      <c r="O62" s="108">
        <f>ROUND('Tarifgruppe S'!O47*(1-Maklertarif!$J$1),3)</f>
        <v>16.710999999999999</v>
      </c>
      <c r="Q62" s="5">
        <v>34</v>
      </c>
      <c r="R62" s="104">
        <f>ROUND('Tarif URP'!B43*(1-Maklertarif!$J$1),3)</f>
        <v>1.4159999999999999</v>
      </c>
      <c r="S62" s="104">
        <f>ROUND('Tarif URP'!C43*(1-Maklertarif!$J$1),3)</f>
        <v>1.7290000000000001</v>
      </c>
      <c r="T62" s="104">
        <f>ROUND('Tarif URP'!D43*(1-Maklertarif!$J$1),3)</f>
        <v>1.891</v>
      </c>
      <c r="U62" s="104">
        <f>ROUND('Tarif URP'!E43*(1-Maklertarif!$J$1),3)</f>
        <v>2.4990000000000001</v>
      </c>
    </row>
    <row r="63" spans="1:21" x14ac:dyDescent="0.2">
      <c r="A63" s="27">
        <v>98</v>
      </c>
      <c r="B63" s="105">
        <f>ROUND('Tarifgruppe S'!B48*(1-Maklertarif!$J$1),3)</f>
        <v>3.42</v>
      </c>
      <c r="C63" s="106">
        <f>ROUND('Tarifgruppe S'!C48*(1-Maklertarif!$J$1),3)</f>
        <v>4.8170000000000002</v>
      </c>
      <c r="D63" s="106">
        <f>ROUND('Tarifgruppe S'!D48*(1-Maklertarif!$J$1),3)</f>
        <v>5.9470000000000001</v>
      </c>
      <c r="E63" s="106">
        <f>ROUND('Tarifgruppe S'!E48*(1-Maklertarif!$J$1),3)</f>
        <v>2.6890000000000001</v>
      </c>
      <c r="F63" s="106">
        <f>ROUND('Tarifgruppe S'!F48*(1-Maklertarif!$J$1),3)</f>
        <v>1.8049999999999999</v>
      </c>
      <c r="G63" s="106">
        <f>ROUND('Tarifgruppe S'!G48*(1-Maklertarif!$J$1),3)</f>
        <v>1.758</v>
      </c>
      <c r="H63" s="108">
        <f>ROUND('Tarifgruppe S'!H48*(1-Maklertarif!$J$1),3)</f>
        <v>21.052</v>
      </c>
      <c r="I63" s="105">
        <f>ROUND('Tarifgruppe S'!I48*(1-Maklertarif!$J$1),3)</f>
        <v>2.85</v>
      </c>
      <c r="J63" s="106">
        <f>ROUND('Tarifgruppe S'!J48*(1-Maklertarif!$J$1),3)</f>
        <v>4.0090000000000003</v>
      </c>
      <c r="K63" s="106">
        <f>ROUND('Tarifgruppe S'!K48*(1-Maklertarif!$J$1),3)</f>
        <v>4.95</v>
      </c>
      <c r="L63" s="106">
        <f>ROUND('Tarifgruppe S'!L48*(1-Maklertarif!$J$1),3)</f>
        <v>2.242</v>
      </c>
      <c r="M63" s="106">
        <f>ROUND('Tarifgruppe S'!M48*(1-Maklertarif!$J$1),3)</f>
        <v>1.5009999999999999</v>
      </c>
      <c r="N63" s="106">
        <f>ROUND('Tarifgruppe S'!N48*(1-Maklertarif!$J$1),3)</f>
        <v>1.4630000000000001</v>
      </c>
      <c r="O63" s="108">
        <f>ROUND('Tarifgruppe S'!O48*(1-Maklertarif!$J$1),3)</f>
        <v>17.547000000000001</v>
      </c>
      <c r="Q63" s="5">
        <v>35</v>
      </c>
      <c r="R63" s="104">
        <f>ROUND('Tarif URP'!B44*(1-Maklertarif!$J$1),3)</f>
        <v>1.444</v>
      </c>
      <c r="S63" s="104">
        <f>ROUND('Tarif URP'!C44*(1-Maklertarif!$J$1),3)</f>
        <v>1.7290000000000001</v>
      </c>
      <c r="T63" s="104">
        <f>ROUND('Tarif URP'!D44*(1-Maklertarif!$J$1),3)</f>
        <v>1.986</v>
      </c>
      <c r="U63" s="104">
        <f>ROUND('Tarif URP'!E44*(1-Maklertarif!$J$1),3)</f>
        <v>2.4990000000000001</v>
      </c>
    </row>
    <row r="64" spans="1:21" x14ac:dyDescent="0.2">
      <c r="A64" s="27">
        <v>99</v>
      </c>
      <c r="B64" s="105">
        <f>ROUND('Tarifgruppe S'!B49*(1-Maklertarif!$J$1),3)</f>
        <v>3.5910000000000002</v>
      </c>
      <c r="C64" s="106">
        <f>ROUND('Tarifgruppe S'!C49*(1-Maklertarif!$J$1),3)</f>
        <v>5.0540000000000003</v>
      </c>
      <c r="D64" s="106">
        <f>ROUND('Tarifgruppe S'!D49*(1-Maklertarif!$J$1),3)</f>
        <v>6.242</v>
      </c>
      <c r="E64" s="106">
        <f>ROUND('Tarifgruppe S'!E49*(1-Maklertarif!$J$1),3)</f>
        <v>2.8220000000000001</v>
      </c>
      <c r="F64" s="106">
        <f>ROUND('Tarifgruppe S'!F49*(1-Maklertarif!$J$1),3)</f>
        <v>1.891</v>
      </c>
      <c r="G64" s="106">
        <f>ROUND('Tarifgruppe S'!G49*(1-Maklertarif!$J$1),3)</f>
        <v>1.843</v>
      </c>
      <c r="H64" s="108">
        <f>ROUND('Tarifgruppe S'!H49*(1-Maklertarif!$J$1),3)</f>
        <v>22.106999999999999</v>
      </c>
      <c r="I64" s="105">
        <f>ROUND('Tarifgruppe S'!I49*(1-Maklertarif!$J$1),3)</f>
        <v>2.9929999999999999</v>
      </c>
      <c r="J64" s="106">
        <f>ROUND('Tarifgruppe S'!J49*(1-Maklertarif!$J$1),3)</f>
        <v>4.218</v>
      </c>
      <c r="K64" s="106">
        <f>ROUND('Tarifgruppe S'!K49*(1-Maklertarif!$J$1),3)</f>
        <v>5.1970000000000001</v>
      </c>
      <c r="L64" s="106">
        <f>ROUND('Tarifgruppe S'!L49*(1-Maklertarif!$J$1),3)</f>
        <v>2.3559999999999999</v>
      </c>
      <c r="M64" s="106">
        <f>ROUND('Tarifgruppe S'!M49*(1-Maklertarif!$J$1),3)</f>
        <v>1.577</v>
      </c>
      <c r="N64" s="106">
        <f>ROUND('Tarifgruppe S'!N49*(1-Maklertarif!$J$1),3)</f>
        <v>1.5389999999999999</v>
      </c>
      <c r="O64" s="108">
        <f>ROUND('Tarifgruppe S'!O49*(1-Maklertarif!$J$1),3)</f>
        <v>18.420999999999999</v>
      </c>
      <c r="Q64" s="5">
        <v>36</v>
      </c>
      <c r="R64" s="104">
        <f>ROUND('Tarif URP'!B45*(1-Maklertarif!$J$1),3)</f>
        <v>1.5389999999999999</v>
      </c>
      <c r="S64" s="104">
        <f>ROUND('Tarif URP'!C45*(1-Maklertarif!$J$1),3)</f>
        <v>1.7290000000000001</v>
      </c>
      <c r="T64" s="104">
        <f>ROUND('Tarif URP'!D45*(1-Maklertarif!$J$1),3)</f>
        <v>2.1469999999999998</v>
      </c>
      <c r="U64" s="104">
        <f>ROUND('Tarif URP'!E45*(1-Maklertarif!$J$1),3)</f>
        <v>2.6789999999999998</v>
      </c>
    </row>
    <row r="65" spans="1:21" x14ac:dyDescent="0.2">
      <c r="A65" s="27">
        <v>100</v>
      </c>
      <c r="B65" s="105">
        <f>ROUND('Tarifgruppe S'!B50*(1-Maklertarif!$J$1),3)</f>
        <v>3.7719999999999998</v>
      </c>
      <c r="C65" s="106">
        <f>ROUND('Tarifgruppe S'!C50*(1-Maklertarif!$J$1),3)</f>
        <v>5.3109999999999999</v>
      </c>
      <c r="D65" s="106">
        <f>ROUND('Tarifgruppe S'!D50*(1-Maklertarif!$J$1),3)</f>
        <v>6.5549999999999997</v>
      </c>
      <c r="E65" s="106">
        <f>ROUND('Tarifgruppe S'!E50*(1-Maklertarif!$J$1),3)</f>
        <v>2.964</v>
      </c>
      <c r="F65" s="106">
        <f>ROUND('Tarifgruppe S'!F50*(1-Maklertarif!$J$1),3)</f>
        <v>1.986</v>
      </c>
      <c r="G65" s="106">
        <f>ROUND('Tarifgruppe S'!G50*(1-Maklertarif!$J$1),3)</f>
        <v>1.9379999999999999</v>
      </c>
      <c r="H65" s="108">
        <f>ROUND('Tarifgruppe S'!H50*(1-Maklertarif!$J$1),3)</f>
        <v>23.218</v>
      </c>
      <c r="I65" s="105">
        <f>ROUND('Tarifgruppe S'!I50*(1-Maklertarif!$J$1),3)</f>
        <v>3.145</v>
      </c>
      <c r="J65" s="106">
        <f>ROUND('Tarifgruppe S'!J50*(1-Maklertarif!$J$1),3)</f>
        <v>4.4269999999999996</v>
      </c>
      <c r="K65" s="106">
        <f>ROUND('Tarifgruppe S'!K50*(1-Maklertarif!$J$1),3)</f>
        <v>5.4630000000000001</v>
      </c>
      <c r="L65" s="106">
        <f>ROUND('Tarifgruppe S'!L50*(1-Maklertarif!$J$1),3)</f>
        <v>2.4700000000000002</v>
      </c>
      <c r="M65" s="106">
        <f>ROUND('Tarifgruppe S'!M50*(1-Maklertarif!$J$1),3)</f>
        <v>1.653</v>
      </c>
      <c r="N65" s="106">
        <f>ROUND('Tarifgruppe S'!N50*(1-Maklertarif!$J$1),3)</f>
        <v>1.615</v>
      </c>
      <c r="O65" s="108">
        <f>ROUND('Tarifgruppe S'!O50*(1-Maklertarif!$J$1),3)</f>
        <v>19.341999999999999</v>
      </c>
      <c r="Q65" s="5">
        <v>37</v>
      </c>
      <c r="R65" s="104">
        <f>ROUND('Tarif URP'!B46*(1-Maklertarif!$J$1),3)</f>
        <v>1.6439999999999999</v>
      </c>
      <c r="S65" s="104">
        <f>ROUND('Tarif URP'!C46*(1-Maklertarif!$J$1),3)</f>
        <v>1.796</v>
      </c>
      <c r="T65" s="104">
        <f>ROUND('Tarif URP'!D46*(1-Maklertarif!$J$1),3)</f>
        <v>2.3090000000000002</v>
      </c>
      <c r="U65" s="104">
        <f>ROUND('Tarif URP'!E46*(1-Maklertarif!$J$1),3)</f>
        <v>2.86</v>
      </c>
    </row>
    <row r="66" spans="1:21" x14ac:dyDescent="0.2">
      <c r="A66" s="27">
        <v>101</v>
      </c>
      <c r="B66" s="105">
        <f>ROUND('Tarifgruppe S'!B51*(1-Maklertarif!$J$1),3)</f>
        <v>3.9620000000000002</v>
      </c>
      <c r="C66" s="106">
        <f>ROUND('Tarifgruppe S'!C51*(1-Maklertarif!$J$1),3)</f>
        <v>5.577</v>
      </c>
      <c r="D66" s="106">
        <f>ROUND('Tarifgruppe S'!D51*(1-Maklertarif!$J$1),3)</f>
        <v>6.8780000000000001</v>
      </c>
      <c r="E66" s="106">
        <f>ROUND('Tarifgruppe S'!E51*(1-Maklertarif!$J$1),3)</f>
        <v>3.1160000000000001</v>
      </c>
      <c r="F66" s="106">
        <f>ROUND('Tarifgruppe S'!F51*(1-Maklertarif!$J$1),3)</f>
        <v>2.09</v>
      </c>
      <c r="G66" s="106">
        <f>ROUND('Tarifgruppe S'!G51*(1-Maklertarif!$J$1),3)</f>
        <v>2.0329999999999999</v>
      </c>
      <c r="H66" s="108">
        <f>ROUND('Tarifgruppe S'!H51*(1-Maklertarif!$J$1),3)</f>
        <v>24.376999999999999</v>
      </c>
      <c r="I66" s="105">
        <f>ROUND('Tarifgruppe S'!I51*(1-Maklertarif!$J$1),3)</f>
        <v>3.2970000000000002</v>
      </c>
      <c r="J66" s="106">
        <f>ROUND('Tarifgruppe S'!J51*(1-Maklertarif!$J$1),3)</f>
        <v>4.6459999999999999</v>
      </c>
      <c r="K66" s="106">
        <f>ROUND('Tarifgruppe S'!K51*(1-Maklertarif!$J$1),3)</f>
        <v>5.7380000000000004</v>
      </c>
      <c r="L66" s="106">
        <f>ROUND('Tarifgruppe S'!L51*(1-Maklertarif!$J$1),3)</f>
        <v>2.5939999999999999</v>
      </c>
      <c r="M66" s="106">
        <f>ROUND('Tarifgruppe S'!M51*(1-Maklertarif!$J$1),3)</f>
        <v>1.7390000000000001</v>
      </c>
      <c r="N66" s="106">
        <f>ROUND('Tarifgruppe S'!N51*(1-Maklertarif!$J$1),3)</f>
        <v>1.7010000000000001</v>
      </c>
      <c r="O66" s="108">
        <f>ROUND('Tarifgruppe S'!O51*(1-Maklertarif!$J$1),3)</f>
        <v>20.311</v>
      </c>
      <c r="Q66" s="5">
        <v>38</v>
      </c>
      <c r="R66" s="104">
        <f>ROUND('Tarif URP'!B47*(1-Maklertarif!$J$1),3)</f>
        <v>1.7390000000000001</v>
      </c>
      <c r="S66" s="104">
        <f>ROUND('Tarif URP'!C47*(1-Maklertarif!$J$1),3)</f>
        <v>1.9</v>
      </c>
      <c r="T66" s="104">
        <f>ROUND('Tarif URP'!D47*(1-Maklertarif!$J$1),3)</f>
        <v>2.48</v>
      </c>
      <c r="U66" s="104">
        <f>ROUND('Tarif URP'!E47*(1-Maklertarif!$J$1),3)</f>
        <v>3.0590000000000002</v>
      </c>
    </row>
    <row r="67" spans="1:21" x14ac:dyDescent="0.2">
      <c r="A67" s="27">
        <v>102</v>
      </c>
      <c r="B67" s="105">
        <f>ROUND('Tarifgruppe S'!B52*(1-Maklertarif!$J$1),3)</f>
        <v>4.1609999999999996</v>
      </c>
      <c r="C67" s="106">
        <f>ROUND('Tarifgruppe S'!C52*(1-Maklertarif!$J$1),3)</f>
        <v>5.8520000000000003</v>
      </c>
      <c r="D67" s="107">
        <f>ROUND('Tarifgruppe S'!D52*(1-Maklertarif!$J$1),3)</f>
        <v>7.22</v>
      </c>
      <c r="E67" s="106">
        <f>ROUND('Tarifgruppe S'!E52*(1-Maklertarif!$J$1),3)</f>
        <v>3.2679999999999998</v>
      </c>
      <c r="F67" s="106">
        <f>ROUND('Tarifgruppe S'!F52*(1-Maklertarif!$J$1),3)</f>
        <v>2.1949999999999998</v>
      </c>
      <c r="G67" s="106">
        <f>ROUND('Tarifgruppe S'!G52*(1-Maklertarif!$J$1),3)</f>
        <v>2.1379999999999999</v>
      </c>
      <c r="H67" s="108">
        <f>ROUND('Tarifgruppe S'!H52*(1-Maklertarif!$J$1),3)</f>
        <v>25.593</v>
      </c>
      <c r="I67" s="105">
        <f>ROUND('Tarifgruppe S'!I52*(1-Maklertarif!$J$1),3)</f>
        <v>3.468</v>
      </c>
      <c r="J67" s="106">
        <f>ROUND('Tarifgruppe S'!J52*(1-Maklertarif!$J$1),3)</f>
        <v>4.883</v>
      </c>
      <c r="K67" s="106">
        <f>ROUND('Tarifgruppe S'!K52*(1-Maklertarif!$J$1),3)</f>
        <v>6.0229999999999997</v>
      </c>
      <c r="L67" s="106">
        <f>ROUND('Tarifgruppe S'!L52*(1-Maklertarif!$J$1),3)</f>
        <v>2.7269999999999999</v>
      </c>
      <c r="M67" s="106">
        <f>ROUND('Tarifgruppe S'!M52*(1-Maklertarif!$J$1),3)</f>
        <v>1.8240000000000001</v>
      </c>
      <c r="N67" s="106">
        <f>ROUND('Tarifgruppe S'!N52*(1-Maklertarif!$J$1),3)</f>
        <v>1.786</v>
      </c>
      <c r="O67" s="108">
        <f>ROUND('Tarifgruppe S'!O52*(1-Maklertarif!$J$1),3)</f>
        <v>21.327999999999999</v>
      </c>
      <c r="Q67" s="5">
        <v>39</v>
      </c>
      <c r="R67" s="104">
        <f>ROUND('Tarif URP'!B48*(1-Maklertarif!$J$1),3)</f>
        <v>1.843</v>
      </c>
      <c r="S67" s="104">
        <f>ROUND('Tarif URP'!C48*(1-Maklertarif!$J$1),3)</f>
        <v>1.9950000000000001</v>
      </c>
      <c r="T67" s="104">
        <f>ROUND('Tarif URP'!D48*(1-Maklertarif!$J$1),3)</f>
        <v>2.6509999999999998</v>
      </c>
      <c r="U67" s="104">
        <f>ROUND('Tarif URP'!E48*(1-Maklertarif!$J$1),3)</f>
        <v>3.2490000000000001</v>
      </c>
    </row>
    <row r="68" spans="1:21" x14ac:dyDescent="0.2">
      <c r="A68" s="27">
        <v>103</v>
      </c>
      <c r="B68" s="105">
        <f>ROUND('Tarifgruppe S'!B53*(1-Maklertarif!$J$1),3)</f>
        <v>4.37</v>
      </c>
      <c r="C68" s="106">
        <f>ROUND('Tarifgruppe S'!C53*(1-Maklertarif!$J$1),3)</f>
        <v>6.1470000000000002</v>
      </c>
      <c r="D68" s="106">
        <f>ROUND('Tarifgruppe S'!D53*(1-Maklertarif!$J$1),3)</f>
        <v>7.5810000000000004</v>
      </c>
      <c r="E68" s="106">
        <f>ROUND('Tarifgruppe S'!E53*(1-Maklertarif!$J$1),3)</f>
        <v>3.43</v>
      </c>
      <c r="F68" s="106">
        <f>ROUND('Tarifgruppe S'!F53*(1-Maklertarif!$J$1),3)</f>
        <v>2.2989999999999999</v>
      </c>
      <c r="G68" s="106">
        <f>ROUND('Tarifgruppe S'!G53*(1-Maklertarif!$J$1),3)</f>
        <v>2.242</v>
      </c>
      <c r="H68" s="108">
        <f>ROUND('Tarifgruppe S'!H53*(1-Maklertarif!$J$1),3)</f>
        <v>26.876000000000001</v>
      </c>
      <c r="I68" s="105">
        <f>ROUND('Tarifgruppe S'!I53*(1-Maklertarif!$J$1),3)</f>
        <v>3.6389999999999998</v>
      </c>
      <c r="J68" s="106">
        <f>ROUND('Tarifgruppe S'!J53*(1-Maklertarif!$J$1),3)</f>
        <v>5.1210000000000004</v>
      </c>
      <c r="K68" s="106">
        <f>ROUND('Tarifgruppe S'!K53*(1-Maklertarif!$J$1),3)</f>
        <v>6.3179999999999996</v>
      </c>
      <c r="L68" s="106">
        <f>ROUND('Tarifgruppe S'!L53*(1-Maklertarif!$J$1),3)</f>
        <v>2.86</v>
      </c>
      <c r="M68" s="106">
        <f>ROUND('Tarifgruppe S'!M53*(1-Maklertarif!$J$1),3)</f>
        <v>1.919</v>
      </c>
      <c r="N68" s="106">
        <f>ROUND('Tarifgruppe S'!N53*(1-Maklertarif!$J$1),3)</f>
        <v>1.8720000000000001</v>
      </c>
      <c r="O68" s="108">
        <f>ROUND('Tarifgruppe S'!O53*(1-Maklertarif!$J$1),3)</f>
        <v>22.391999999999999</v>
      </c>
      <c r="Q68" s="5">
        <v>40</v>
      </c>
      <c r="R68" s="104">
        <f>ROUND('Tarif URP'!B49*(1-Maklertarif!$J$1),3)</f>
        <v>1.891</v>
      </c>
      <c r="S68" s="104">
        <f>ROUND('Tarif URP'!C49*(1-Maklertarif!$J$1),3)</f>
        <v>2.0430000000000001</v>
      </c>
      <c r="T68" s="104">
        <f>ROUND('Tarif URP'!D49*(1-Maklertarif!$J$1),3)</f>
        <v>2.7650000000000001</v>
      </c>
      <c r="U68" s="104">
        <f>ROUND('Tarif URP'!E49*(1-Maklertarif!$J$1),3)</f>
        <v>3.3540000000000001</v>
      </c>
    </row>
    <row r="69" spans="1:21" x14ac:dyDescent="0.2">
      <c r="A69" s="27">
        <v>104</v>
      </c>
      <c r="B69" s="105">
        <f>ROUND('Tarifgruppe S'!B54*(1-Maklertarif!$J$1),3)</f>
        <v>4.5890000000000004</v>
      </c>
      <c r="C69" s="106">
        <f>ROUND('Tarifgruppe S'!C54*(1-Maklertarif!$J$1),3)</f>
        <v>6.4509999999999996</v>
      </c>
      <c r="D69" s="106">
        <f>ROUND('Tarifgruppe S'!D54*(1-Maklertarif!$J$1),3)</f>
        <v>7.9610000000000003</v>
      </c>
      <c r="E69" s="106">
        <f>ROUND('Tarifgruppe S'!E54*(1-Maklertarif!$J$1),3)</f>
        <v>3.601</v>
      </c>
      <c r="F69" s="106">
        <f>ROUND('Tarifgruppe S'!F54*(1-Maklertarif!$J$1),3)</f>
        <v>2.4129999999999998</v>
      </c>
      <c r="G69" s="106">
        <f>ROUND('Tarifgruppe S'!G54*(1-Maklertarif!$J$1),3)</f>
        <v>2.3559999999999999</v>
      </c>
      <c r="H69" s="108">
        <f>ROUND('Tarifgruppe S'!H54*(1-Maklertarif!$J$1),3)</f>
        <v>28.215</v>
      </c>
      <c r="I69" s="105">
        <f>ROUND('Tarifgruppe S'!I54*(1-Maklertarif!$J$1),3)</f>
        <v>3.819</v>
      </c>
      <c r="J69" s="106">
        <f>ROUND('Tarifgruppe S'!J54*(1-Maklertarif!$J$1),3)</f>
        <v>5.3769999999999998</v>
      </c>
      <c r="K69" s="106">
        <f>ROUND('Tarifgruppe S'!K54*(1-Maklertarif!$J$1),3)</f>
        <v>6.641</v>
      </c>
      <c r="L69" s="106">
        <f>ROUND('Tarifgruppe S'!L54*(1-Maklertarif!$J$1),3)</f>
        <v>3.0019999999999998</v>
      </c>
      <c r="M69" s="106">
        <f>ROUND('Tarifgruppe S'!M54*(1-Maklertarif!$J$1),3)</f>
        <v>2.0139999999999998</v>
      </c>
      <c r="N69" s="106">
        <f>ROUND('Tarifgruppe S'!N54*(1-Maklertarif!$J$1),3)</f>
        <v>1.9670000000000001</v>
      </c>
      <c r="O69" s="108">
        <f>ROUND('Tarifgruppe S'!O54*(1-Maklertarif!$J$1),3)</f>
        <v>23.513000000000002</v>
      </c>
      <c r="Q69" s="5">
        <v>41</v>
      </c>
      <c r="R69" s="104">
        <f>ROUND('Tarif URP'!B50*(1-Maklertarif!$J$1),3)</f>
        <v>2.0139999999999998</v>
      </c>
      <c r="S69" s="104">
        <f>ROUND('Tarif URP'!C50*(1-Maklertarif!$J$1),3)</f>
        <v>2.157</v>
      </c>
      <c r="T69" s="104">
        <f>ROUND('Tarif URP'!D50*(1-Maklertarif!$J$1),3)</f>
        <v>2.9740000000000002</v>
      </c>
      <c r="U69" s="104">
        <f>ROUND('Tarif URP'!E50*(1-Maklertarif!$J$1),3)</f>
        <v>3.601</v>
      </c>
    </row>
    <row r="70" spans="1:21" x14ac:dyDescent="0.2">
      <c r="A70" s="27">
        <v>105</v>
      </c>
      <c r="B70" s="105">
        <f>ROUND('Tarifgruppe S'!B55*(1-Maklertarif!$J$1),3)</f>
        <v>4.8170000000000002</v>
      </c>
      <c r="C70" s="106">
        <f>ROUND('Tarifgruppe S'!C55*(1-Maklertarif!$J$1),3)</f>
        <v>6.774</v>
      </c>
      <c r="D70" s="106">
        <f>ROUND('Tarifgruppe S'!D55*(1-Maklertarif!$J$1),3)</f>
        <v>8.36</v>
      </c>
      <c r="E70" s="106">
        <f>ROUND('Tarifgruppe S'!E55*(1-Maklertarif!$J$1),3)</f>
        <v>3.7810000000000001</v>
      </c>
      <c r="F70" s="106">
        <f>ROUND('Tarifgruppe S'!F55*(1-Maklertarif!$J$1),3)</f>
        <v>2.5369999999999999</v>
      </c>
      <c r="G70" s="106">
        <f>ROUND('Tarifgruppe S'!G55*(1-Maklertarif!$J$1),3)</f>
        <v>2.48</v>
      </c>
      <c r="H70" s="108">
        <f>ROUND('Tarifgruppe S'!H55*(1-Maklertarif!$J$1),3)</f>
        <v>29.631</v>
      </c>
      <c r="I70" s="105">
        <f>ROUND('Tarifgruppe S'!I55*(1-Maklertarif!$J$1),3)</f>
        <v>4.0090000000000003</v>
      </c>
      <c r="J70" s="106">
        <f>ROUND('Tarifgruppe S'!J55*(1-Maklertarif!$J$1),3)</f>
        <v>5.6429999999999998</v>
      </c>
      <c r="K70" s="106">
        <f>ROUND('Tarifgruppe S'!K55*(1-Maklertarif!$J$1),3)</f>
        <v>6.9729999999999999</v>
      </c>
      <c r="L70" s="106">
        <f>ROUND('Tarifgruppe S'!L55*(1-Maklertarif!$J$1),3)</f>
        <v>3.1539999999999999</v>
      </c>
      <c r="M70" s="106">
        <f>ROUND('Tarifgruppe S'!M55*(1-Maklertarif!$J$1),3)</f>
        <v>2.1190000000000002</v>
      </c>
      <c r="N70" s="106">
        <f>ROUND('Tarifgruppe S'!N55*(1-Maklertarif!$J$1),3)</f>
        <v>2.0619999999999998</v>
      </c>
      <c r="O70" s="108">
        <f>ROUND('Tarifgruppe S'!O55*(1-Maklertarif!$J$1),3)</f>
        <v>24.690999999999999</v>
      </c>
      <c r="Q70" s="5">
        <v>42</v>
      </c>
      <c r="R70" s="104">
        <f>ROUND('Tarif URP'!B51*(1-Maklertarif!$J$1),3)</f>
        <v>2.1469999999999998</v>
      </c>
      <c r="S70" s="104">
        <f>ROUND('Tarif URP'!C51*(1-Maklertarif!$J$1),3)</f>
        <v>2.2799999999999998</v>
      </c>
      <c r="T70" s="104">
        <f>ROUND('Tarif URP'!D51*(1-Maklertarif!$J$1),3)</f>
        <v>3.2109999999999999</v>
      </c>
      <c r="U70" s="104">
        <f>ROUND('Tarif URP'!E51*(1-Maklertarif!$J$1),3)</f>
        <v>3.8570000000000002</v>
      </c>
    </row>
    <row r="71" spans="1:21" x14ac:dyDescent="0.2">
      <c r="A71" s="27">
        <v>106</v>
      </c>
      <c r="B71" s="105">
        <f>ROUND('Tarifgruppe S'!B56*(1-Maklertarif!$J$1),3)</f>
        <v>5.0540000000000003</v>
      </c>
      <c r="C71" s="106">
        <f>ROUND('Tarifgruppe S'!C56*(1-Maklertarif!$J$1),3)</f>
        <v>7.1159999999999997</v>
      </c>
      <c r="D71" s="106">
        <f>ROUND('Tarifgruppe S'!D56*(1-Maklertarif!$J$1),3)</f>
        <v>8.7780000000000005</v>
      </c>
      <c r="E71" s="106">
        <f>ROUND('Tarifgruppe S'!E56*(1-Maklertarif!$J$1),3)</f>
        <v>3.9710000000000001</v>
      </c>
      <c r="F71" s="106">
        <f>ROUND('Tarifgruppe S'!F56*(1-Maklertarif!$J$1),3)</f>
        <v>2.66</v>
      </c>
      <c r="G71" s="106">
        <f>ROUND('Tarifgruppe S'!G56*(1-Maklertarif!$J$1),3)</f>
        <v>2.6030000000000002</v>
      </c>
      <c r="H71" s="108">
        <f>ROUND('Tarifgruppe S'!H56*(1-Maklertarif!$J$1),3)</f>
        <v>31.113</v>
      </c>
      <c r="I71" s="105">
        <f>ROUND('Tarifgruppe S'!I56*(1-Maklertarif!$J$1),3)</f>
        <v>4.2089999999999996</v>
      </c>
      <c r="J71" s="106">
        <f>ROUND('Tarifgruppe S'!J56*(1-Maklertarif!$J$1),3)</f>
        <v>5.9279999999999999</v>
      </c>
      <c r="K71" s="106">
        <f>ROUND('Tarifgruppe S'!K56*(1-Maklertarif!$J$1),3)</f>
        <v>7.3150000000000004</v>
      </c>
      <c r="L71" s="106">
        <f>ROUND('Tarifgruppe S'!L56*(1-Maklertarif!$J$1),3)</f>
        <v>3.3159999999999998</v>
      </c>
      <c r="M71" s="106">
        <f>ROUND('Tarifgruppe S'!M56*(1-Maklertarif!$J$1),3)</f>
        <v>2.2229999999999999</v>
      </c>
      <c r="N71" s="106">
        <f>ROUND('Tarifgruppe S'!N56*(1-Maklertarif!$J$1),3)</f>
        <v>2.1659999999999999</v>
      </c>
      <c r="O71" s="108">
        <f>ROUND('Tarifgruppe S'!O56*(1-Maklertarif!$J$1),3)</f>
        <v>25.925999999999998</v>
      </c>
      <c r="Q71" s="5">
        <v>43</v>
      </c>
      <c r="R71" s="104">
        <f>ROUND('Tarif URP'!B52*(1-Maklertarif!$J$1),3)</f>
        <v>2.2799999999999998</v>
      </c>
      <c r="S71" s="104">
        <f>ROUND('Tarif URP'!C52*(1-Maklertarif!$J$1),3)</f>
        <v>2.4039999999999999</v>
      </c>
      <c r="T71" s="104">
        <f>ROUND('Tarif URP'!D52*(1-Maklertarif!$J$1),3)</f>
        <v>3.4769999999999999</v>
      </c>
      <c r="U71" s="104">
        <f>ROUND('Tarif URP'!E52*(1-Maklertarif!$J$1),3)</f>
        <v>4.1520000000000001</v>
      </c>
    </row>
    <row r="72" spans="1:21" x14ac:dyDescent="0.2">
      <c r="A72" s="27">
        <v>107</v>
      </c>
      <c r="B72" s="105">
        <f>ROUND('Tarifgruppe S'!B57*(1-Maklertarif!$J$1),3)</f>
        <v>5.3109999999999999</v>
      </c>
      <c r="C72" s="106">
        <f>ROUND('Tarifgruppe S'!C57*(1-Maklertarif!$J$1),3)</f>
        <v>7.4669999999999996</v>
      </c>
      <c r="D72" s="106">
        <f>ROUND('Tarifgruppe S'!D57*(1-Maklertarif!$J$1),3)</f>
        <v>9.2249999999999996</v>
      </c>
      <c r="E72" s="106">
        <f>ROUND('Tarifgruppe S'!E57*(1-Maklertarif!$J$1),3)</f>
        <v>4.1710000000000003</v>
      </c>
      <c r="F72" s="106">
        <f>ROUND('Tarifgruppe S'!F57*(1-Maklertarif!$J$1),3)</f>
        <v>2.7930000000000001</v>
      </c>
      <c r="G72" s="106">
        <f>ROUND('Tarifgruppe S'!G57*(1-Maklertarif!$J$1),3)</f>
        <v>2.7269999999999999</v>
      </c>
      <c r="H72" s="108">
        <f>ROUND('Tarifgruppe S'!H57*(1-Maklertarif!$J$1),3)</f>
        <v>32.661000000000001</v>
      </c>
      <c r="I72" s="105">
        <f>ROUND('Tarifgruppe S'!I57*(1-Maklertarif!$J$1),3)</f>
        <v>4.4180000000000001</v>
      </c>
      <c r="J72" s="106">
        <f>ROUND('Tarifgruppe S'!J57*(1-Maklertarif!$J$1),3)</f>
        <v>6.2229999999999999</v>
      </c>
      <c r="K72" s="106">
        <f>ROUND('Tarifgruppe S'!K57*(1-Maklertarif!$J$1),3)</f>
        <v>7.6859999999999999</v>
      </c>
      <c r="L72" s="106">
        <f>ROUND('Tarifgruppe S'!L57*(1-Maklertarif!$J$1),3)</f>
        <v>3.4769999999999999</v>
      </c>
      <c r="M72" s="106">
        <f>ROUND('Tarifgruppe S'!M57*(1-Maklertarif!$J$1),3)</f>
        <v>2.3279999999999998</v>
      </c>
      <c r="N72" s="106">
        <f>ROUND('Tarifgruppe S'!N57*(1-Maklertarif!$J$1),3)</f>
        <v>2.2709999999999999</v>
      </c>
      <c r="O72" s="108">
        <f>ROUND('Tarifgruppe S'!O57*(1-Maklertarif!$J$1),3)</f>
        <v>27.218</v>
      </c>
      <c r="Q72" s="5">
        <v>44</v>
      </c>
      <c r="R72" s="104">
        <f>ROUND('Tarif URP'!B53*(1-Maklertarif!$J$1),3)</f>
        <v>2.4129999999999998</v>
      </c>
      <c r="S72" s="104">
        <f>ROUND('Tarif URP'!C53*(1-Maklertarif!$J$1),3)</f>
        <v>2.5459999999999998</v>
      </c>
      <c r="T72" s="104">
        <f>ROUND('Tarif URP'!D53*(1-Maklertarif!$J$1),3)</f>
        <v>3.7719999999999998</v>
      </c>
      <c r="U72" s="104">
        <f>ROUND('Tarif URP'!E53*(1-Maklertarif!$J$1),3)</f>
        <v>4.484</v>
      </c>
    </row>
    <row r="73" spans="1:21" x14ac:dyDescent="0.2">
      <c r="A73" s="27">
        <v>108</v>
      </c>
      <c r="B73" s="105">
        <f>ROUND('Tarifgruppe S'!B58*(1-Maklertarif!$J$1),3)</f>
        <v>5.577</v>
      </c>
      <c r="C73" s="106">
        <f>ROUND('Tarifgruppe S'!C58*(1-Maklertarif!$J$1),3)</f>
        <v>7.8470000000000004</v>
      </c>
      <c r="D73" s="106">
        <f>ROUND('Tarifgruppe S'!D58*(1-Maklertarif!$J$1),3)</f>
        <v>9.6809999999999992</v>
      </c>
      <c r="E73" s="106">
        <f>ROUND('Tarifgruppe S'!E58*(1-Maklertarif!$J$1),3)</f>
        <v>4.38</v>
      </c>
      <c r="F73" s="106">
        <f>ROUND('Tarifgruppe S'!F58*(1-Maklertarif!$J$1),3)</f>
        <v>2.9359999999999999</v>
      </c>
      <c r="G73" s="106">
        <f>ROUND('Tarifgruppe S'!G58*(1-Maklertarif!$J$1),3)</f>
        <v>2.8690000000000002</v>
      </c>
      <c r="H73" s="108">
        <f>ROUND('Tarifgruppe S'!H58*(1-Maklertarif!$J$1),3)</f>
        <v>34.295000000000002</v>
      </c>
      <c r="I73" s="105">
        <f>ROUND('Tarifgruppe S'!I58*(1-Maklertarif!$J$1),3)</f>
        <v>4.6459999999999999</v>
      </c>
      <c r="J73" s="106">
        <f>ROUND('Tarifgruppe S'!J58*(1-Maklertarif!$J$1),3)</f>
        <v>6.5359999999999996</v>
      </c>
      <c r="K73" s="106">
        <f>ROUND('Tarifgruppe S'!K58*(1-Maklertarif!$J$1),3)</f>
        <v>8.0660000000000007</v>
      </c>
      <c r="L73" s="106">
        <f>ROUND('Tarifgruppe S'!L58*(1-Maklertarif!$J$1),3)</f>
        <v>3.6480000000000001</v>
      </c>
      <c r="M73" s="106">
        <f>ROUND('Tarifgruppe S'!M58*(1-Maklertarif!$J$1),3)</f>
        <v>2.4510000000000001</v>
      </c>
      <c r="N73" s="106">
        <f>ROUND('Tarifgruppe S'!N58*(1-Maklertarif!$J$1),3)</f>
        <v>2.3849999999999998</v>
      </c>
      <c r="O73" s="108">
        <f>ROUND('Tarifgruppe S'!O58*(1-Maklertarif!$J$1),3)</f>
        <v>28.585999999999999</v>
      </c>
      <c r="Q73" s="5">
        <v>45</v>
      </c>
      <c r="R73" s="104">
        <f>ROUND('Tarif URP'!B54*(1-Maklertarif!$J$1),3)</f>
        <v>2.508</v>
      </c>
      <c r="S73" s="104">
        <f>ROUND('Tarif URP'!C54*(1-Maklertarif!$J$1),3)</f>
        <v>2.6219999999999999</v>
      </c>
      <c r="T73" s="104">
        <f>ROUND('Tarif URP'!D54*(1-Maklertarif!$J$1),3)</f>
        <v>3.99</v>
      </c>
      <c r="U73" s="104">
        <f>ROUND('Tarif URP'!E54*(1-Maklertarif!$J$1),3)</f>
        <v>4.7119999999999997</v>
      </c>
    </row>
    <row r="74" spans="1:21" x14ac:dyDescent="0.2">
      <c r="A74" s="27">
        <v>109</v>
      </c>
      <c r="B74" s="105">
        <f>ROUND('Tarifgruppe S'!B59*(1-Maklertarif!$J$1),3)</f>
        <v>5.8520000000000003</v>
      </c>
      <c r="C74" s="106">
        <f>ROUND('Tarifgruppe S'!C59*(1-Maklertarif!$J$1),3)</f>
        <v>8.2370000000000001</v>
      </c>
      <c r="D74" s="106">
        <f>ROUND('Tarifgruppe S'!D59*(1-Maklertarif!$J$1),3)</f>
        <v>10.164999999999999</v>
      </c>
      <c r="E74" s="106">
        <f>ROUND('Tarifgruppe S'!E59*(1-Maklertarif!$J$1),3)</f>
        <v>4.5979999999999999</v>
      </c>
      <c r="F74" s="106">
        <f>ROUND('Tarifgruppe S'!F59*(1-Maklertarif!$J$1),3)</f>
        <v>3.0880000000000001</v>
      </c>
      <c r="G74" s="106">
        <f>ROUND('Tarifgruppe S'!G59*(1-Maklertarif!$J$1),3)</f>
        <v>3.012</v>
      </c>
      <c r="H74" s="108">
        <f>ROUND('Tarifgruppe S'!H59*(1-Maklertarif!$J$1),3)</f>
        <v>36.015000000000001</v>
      </c>
      <c r="I74" s="105">
        <f>ROUND('Tarifgruppe S'!I59*(1-Maklertarif!$J$1),3)</f>
        <v>4.8739999999999997</v>
      </c>
      <c r="J74" s="106">
        <f>ROUND('Tarifgruppe S'!J59*(1-Maklertarif!$J$1),3)</f>
        <v>6.8689999999999998</v>
      </c>
      <c r="K74" s="106">
        <f>ROUND('Tarifgruppe S'!K59*(1-Maklertarif!$J$1),3)</f>
        <v>8.4740000000000002</v>
      </c>
      <c r="L74" s="106">
        <f>ROUND('Tarifgruppe S'!L59*(1-Maklertarif!$J$1),3)</f>
        <v>3.8380000000000001</v>
      </c>
      <c r="M74" s="106">
        <f>ROUND('Tarifgruppe S'!M59*(1-Maklertarif!$J$1),3)</f>
        <v>2.5649999999999999</v>
      </c>
      <c r="N74" s="106">
        <f>ROUND('Tarifgruppe S'!N59*(1-Maklertarif!$J$1),3)</f>
        <v>2.508</v>
      </c>
      <c r="O74" s="108">
        <f>ROUND('Tarifgruppe S'!O59*(1-Maklertarif!$J$1),3)</f>
        <v>30.010999999999999</v>
      </c>
      <c r="Q74" s="5">
        <v>46</v>
      </c>
      <c r="R74" s="104">
        <f>ROUND('Tarif URP'!B55*(1-Maklertarif!$J$1),3)</f>
        <v>2.66</v>
      </c>
      <c r="S74" s="104">
        <f>ROUND('Tarif URP'!C55*(1-Maklertarif!$J$1),3)</f>
        <v>2.7549999999999999</v>
      </c>
      <c r="T74" s="104">
        <f>ROUND('Tarif URP'!D55*(1-Maklertarif!$J$1),3)</f>
        <v>4.3319999999999999</v>
      </c>
      <c r="U74" s="104">
        <f>ROUND('Tarif URP'!E55*(1-Maklertarif!$J$1),3)</f>
        <v>5.0919999999999996</v>
      </c>
    </row>
    <row r="75" spans="1:21" x14ac:dyDescent="0.2">
      <c r="A75" s="27">
        <v>110</v>
      </c>
      <c r="B75" s="105">
        <f>ROUND('Tarifgruppe S'!B60*(1-Maklertarif!$J$1),3)</f>
        <v>6.1470000000000002</v>
      </c>
      <c r="C75" s="106">
        <f>ROUND('Tarifgruppe S'!C60*(1-Maklertarif!$J$1),3)</f>
        <v>8.6449999999999996</v>
      </c>
      <c r="D75" s="106">
        <f>ROUND('Tarifgruppe S'!D60*(1-Maklertarif!$J$1),3)</f>
        <v>10.669</v>
      </c>
      <c r="E75" s="106">
        <f>ROUND('Tarifgruppe S'!E60*(1-Maklertarif!$J$1),3)</f>
        <v>4.8360000000000003</v>
      </c>
      <c r="F75" s="106">
        <f>ROUND('Tarifgruppe S'!F60*(1-Maklertarif!$J$1),3)</f>
        <v>3.24</v>
      </c>
      <c r="G75" s="106">
        <f>ROUND('Tarifgruppe S'!G60*(1-Maklertarif!$J$1),3)</f>
        <v>3.1640000000000001</v>
      </c>
      <c r="H75" s="108">
        <f>ROUND('Tarifgruppe S'!H60*(1-Maklertarif!$J$1),3)</f>
        <v>37.81</v>
      </c>
      <c r="I75" s="105">
        <f>ROUND('Tarifgruppe S'!I60*(1-Maklertarif!$J$1),3)</f>
        <v>5.1210000000000004</v>
      </c>
      <c r="J75" s="106">
        <f>ROUND('Tarifgruppe S'!J60*(1-Maklertarif!$J$1),3)</f>
        <v>7.2110000000000003</v>
      </c>
      <c r="K75" s="106">
        <f>ROUND('Tarifgruppe S'!K60*(1-Maklertarif!$J$1),3)</f>
        <v>8.8919999999999995</v>
      </c>
      <c r="L75" s="106">
        <f>ROUND('Tarifgruppe S'!L60*(1-Maklertarif!$J$1),3)</f>
        <v>4.0279999999999996</v>
      </c>
      <c r="M75" s="106">
        <f>ROUND('Tarifgruppe S'!M60*(1-Maklertarif!$J$1),3)</f>
        <v>2.698</v>
      </c>
      <c r="N75" s="106">
        <f>ROUND('Tarifgruppe S'!N60*(1-Maklertarif!$J$1),3)</f>
        <v>2.6320000000000001</v>
      </c>
      <c r="O75" s="108">
        <f>ROUND('Tarifgruppe S'!O60*(1-Maklertarif!$J$1),3)</f>
        <v>31.512</v>
      </c>
      <c r="Q75" s="5">
        <v>47</v>
      </c>
      <c r="R75" s="104">
        <f>ROUND('Tarif URP'!B56*(1-Maklertarif!$J$1),3)</f>
        <v>2.8029999999999999</v>
      </c>
      <c r="S75" s="104">
        <f>ROUND('Tarif URP'!C56*(1-Maklertarif!$J$1),3)</f>
        <v>2.8980000000000001</v>
      </c>
      <c r="T75" s="104">
        <f>ROUND('Tarif URP'!D56*(1-Maklertarif!$J$1),3)</f>
        <v>4.7119999999999997</v>
      </c>
      <c r="U75" s="104">
        <f>ROUND('Tarif URP'!E56*(1-Maklertarif!$J$1),3)</f>
        <v>5.51</v>
      </c>
    </row>
    <row r="76" spans="1:21" x14ac:dyDescent="0.2">
      <c r="A76" s="27">
        <v>111</v>
      </c>
      <c r="B76" s="105">
        <f>ROUND('Tarifgruppe S'!B61*(1-Maklertarif!$J$1),3)</f>
        <v>6.4509999999999996</v>
      </c>
      <c r="C76" s="106">
        <f>ROUND('Tarifgruppe S'!C61*(1-Maklertarif!$J$1),3)</f>
        <v>9.0820000000000007</v>
      </c>
      <c r="D76" s="106">
        <f>ROUND('Tarifgruppe S'!D61*(1-Maklertarif!$J$1),3)</f>
        <v>11.21</v>
      </c>
      <c r="E76" s="106">
        <f>ROUND('Tarifgruppe S'!E61*(1-Maklertarif!$J$1),3)</f>
        <v>5.0730000000000004</v>
      </c>
      <c r="F76" s="106">
        <f>ROUND('Tarifgruppe S'!F61*(1-Maklertarif!$J$1),3)</f>
        <v>3.4009999999999998</v>
      </c>
      <c r="G76" s="106">
        <f>ROUND('Tarifgruppe S'!G61*(1-Maklertarif!$J$1),3)</f>
        <v>3.3159999999999998</v>
      </c>
      <c r="H76" s="108">
        <f>ROUND('Tarifgruppe S'!H61*(1-Maklertarif!$J$1),3)</f>
        <v>39.701000000000001</v>
      </c>
      <c r="I76" s="105">
        <f>ROUND('Tarifgruppe S'!I61*(1-Maklertarif!$J$1),3)</f>
        <v>5.3769999999999998</v>
      </c>
      <c r="J76" s="106">
        <f>ROUND('Tarifgruppe S'!J61*(1-Maklertarif!$J$1),3)</f>
        <v>7.5720000000000001</v>
      </c>
      <c r="K76" s="106">
        <f>ROUND('Tarifgruppe S'!K61*(1-Maklertarif!$J$1),3)</f>
        <v>9.3390000000000004</v>
      </c>
      <c r="L76" s="106">
        <f>ROUND('Tarifgruppe S'!L61*(1-Maklertarif!$J$1),3)</f>
        <v>4.2279999999999998</v>
      </c>
      <c r="M76" s="106">
        <f>ROUND('Tarifgruppe S'!M61*(1-Maklertarif!$J$1),3)</f>
        <v>2.831</v>
      </c>
      <c r="N76" s="106">
        <f>ROUND('Tarifgruppe S'!N61*(1-Maklertarif!$J$1),3)</f>
        <v>2.7650000000000001</v>
      </c>
      <c r="O76" s="108">
        <f>ROUND('Tarifgruppe S'!O61*(1-Maklertarif!$J$1),3)</f>
        <v>33.088999999999999</v>
      </c>
      <c r="Q76" s="5">
        <v>48</v>
      </c>
      <c r="R76" s="104">
        <f>ROUND('Tarif URP'!B57*(1-Maklertarif!$J$1),3)</f>
        <v>2.964</v>
      </c>
      <c r="S76" s="104">
        <f>ROUND('Tarif URP'!C57*(1-Maklertarif!$J$1),3)</f>
        <v>3.05</v>
      </c>
      <c r="T76" s="104">
        <f>ROUND('Tarif URP'!D57*(1-Maklertarif!$J$1),3)</f>
        <v>5.14</v>
      </c>
      <c r="U76" s="104">
        <f>ROUND('Tarif URP'!E57*(1-Maklertarif!$J$1),3)</f>
        <v>5.9850000000000003</v>
      </c>
    </row>
    <row r="77" spans="1:21" x14ac:dyDescent="0.2">
      <c r="A77" s="27">
        <v>112</v>
      </c>
      <c r="B77" s="105">
        <f>ROUND('Tarifgruppe S'!B62*(1-Maklertarif!$J$1),3)</f>
        <v>6.774</v>
      </c>
      <c r="C77" s="106">
        <f>ROUND('Tarifgruppe S'!C62*(1-Maklertarif!$J$1),3)</f>
        <v>9.5380000000000003</v>
      </c>
      <c r="D77" s="106">
        <f>ROUND('Tarifgruppe S'!D62*(1-Maklertarif!$J$1),3)</f>
        <v>11.771000000000001</v>
      </c>
      <c r="E77" s="106">
        <f>ROUND('Tarifgruppe S'!E62*(1-Maklertarif!$J$1),3)</f>
        <v>5.33</v>
      </c>
      <c r="F77" s="106">
        <f>ROUND('Tarifgruppe S'!F62*(1-Maklertarif!$J$1),3)</f>
        <v>3.5720000000000001</v>
      </c>
      <c r="G77" s="106">
        <f>ROUND('Tarifgruppe S'!G62*(1-Maklertarif!$J$1),3)</f>
        <v>3.4870000000000001</v>
      </c>
      <c r="H77" s="108">
        <f>ROUND('Tarifgruppe S'!H62*(1-Maklertarif!$J$1),3)</f>
        <v>41.686</v>
      </c>
      <c r="I77" s="105">
        <f>ROUND('Tarifgruppe S'!I62*(1-Maklertarif!$J$1),3)</f>
        <v>5.6429999999999998</v>
      </c>
      <c r="J77" s="106">
        <f>ROUND('Tarifgruppe S'!J62*(1-Maklertarif!$J$1),3)</f>
        <v>7.9420000000000002</v>
      </c>
      <c r="K77" s="106">
        <f>ROUND('Tarifgruppe S'!K62*(1-Maklertarif!$J$1),3)</f>
        <v>9.8040000000000003</v>
      </c>
      <c r="L77" s="106">
        <f>ROUND('Tarifgruppe S'!L62*(1-Maklertarif!$J$1),3)</f>
        <v>4.4370000000000003</v>
      </c>
      <c r="M77" s="106">
        <f>ROUND('Tarifgruppe S'!M62*(1-Maklertarif!$J$1),3)</f>
        <v>2.9740000000000002</v>
      </c>
      <c r="N77" s="106">
        <f>ROUND('Tarifgruppe S'!N62*(1-Maklertarif!$J$1),3)</f>
        <v>2.8980000000000001</v>
      </c>
      <c r="O77" s="108">
        <f>ROUND('Tarifgruppe S'!O62*(1-Maklertarif!$J$1),3)</f>
        <v>34.741999999999997</v>
      </c>
      <c r="Q77" s="5">
        <v>49</v>
      </c>
      <c r="R77" s="104">
        <f>ROUND('Tarif URP'!B58*(1-Maklertarif!$J$1),3)</f>
        <v>3.1259999999999999</v>
      </c>
      <c r="S77" s="104">
        <f>ROUND('Tarif URP'!C58*(1-Maklertarif!$J$1),3)</f>
        <v>3.1920000000000002</v>
      </c>
      <c r="T77" s="104">
        <f>ROUND('Tarif URP'!D58*(1-Maklertarif!$J$1),3)</f>
        <v>5.6050000000000004</v>
      </c>
      <c r="U77" s="104">
        <f>ROUND('Tarif URP'!E58*(1-Maklertarif!$J$1),3)</f>
        <v>6.4980000000000002</v>
      </c>
    </row>
    <row r="78" spans="1:21" x14ac:dyDescent="0.2">
      <c r="A78" s="27">
        <v>113</v>
      </c>
      <c r="B78" s="105">
        <f>ROUND('Tarifgruppe S'!B63*(1-Maklertarif!$J$1),3)</f>
        <v>7.1159999999999997</v>
      </c>
      <c r="C78" s="106">
        <f>ROUND('Tarifgruppe S'!C63*(1-Maklertarif!$J$1),3)</f>
        <v>10.013</v>
      </c>
      <c r="D78" s="106">
        <f>ROUND('Tarifgruppe S'!D63*(1-Maklertarif!$J$1),3)</f>
        <v>12.36</v>
      </c>
      <c r="E78" s="106">
        <f>ROUND('Tarifgruppe S'!E63*(1-Maklertarif!$J$1),3)</f>
        <v>5.5960000000000001</v>
      </c>
      <c r="F78" s="106">
        <f>ROUND('Tarifgruppe S'!F63*(1-Maklertarif!$J$1),3)</f>
        <v>3.7530000000000001</v>
      </c>
      <c r="G78" s="106">
        <f>ROUND('Tarifgruppe S'!G63*(1-Maklertarif!$J$1),3)</f>
        <v>3.6579999999999999</v>
      </c>
      <c r="H78" s="108">
        <f>ROUND('Tarifgruppe S'!H63*(1-Maklertarif!$J$1),3)</f>
        <v>43.776000000000003</v>
      </c>
      <c r="I78" s="105">
        <f>ROUND('Tarifgruppe S'!I63*(1-Maklertarif!$J$1),3)</f>
        <v>5.9279999999999999</v>
      </c>
      <c r="J78" s="106">
        <f>ROUND('Tarifgruppe S'!J63*(1-Maklertarif!$J$1),3)</f>
        <v>8.3409999999999993</v>
      </c>
      <c r="K78" s="106">
        <f>ROUND('Tarifgruppe S'!K63*(1-Maklertarif!$J$1),3)</f>
        <v>10.298</v>
      </c>
      <c r="L78" s="106">
        <f>ROUND('Tarifgruppe S'!L63*(1-Maklertarif!$J$1),3)</f>
        <v>4.665</v>
      </c>
      <c r="M78" s="106">
        <f>ROUND('Tarifgruppe S'!M63*(1-Maklertarif!$J$1),3)</f>
        <v>3.1259999999999999</v>
      </c>
      <c r="N78" s="106">
        <f>ROUND('Tarifgruppe S'!N63*(1-Maklertarif!$J$1),3)</f>
        <v>3.05</v>
      </c>
      <c r="O78" s="108">
        <f>ROUND('Tarifgruppe S'!O63*(1-Maklertarif!$J$1),3)</f>
        <v>36.479999999999997</v>
      </c>
      <c r="Q78" s="5">
        <v>50</v>
      </c>
      <c r="R78" s="104">
        <f>ROUND('Tarif URP'!B59*(1-Maklertarif!$J$1),3)</f>
        <v>3.2109999999999999</v>
      </c>
      <c r="S78" s="104">
        <f>ROUND('Tarif URP'!C59*(1-Maklertarif!$J$1),3)</f>
        <v>3.2589999999999999</v>
      </c>
      <c r="T78" s="104">
        <f>ROUND('Tarif URP'!D59*(1-Maklertarif!$J$1),3)</f>
        <v>5.9569999999999999</v>
      </c>
      <c r="U78" s="104">
        <f>ROUND('Tarif URP'!E59*(1-Maklertarif!$J$1),3)</f>
        <v>6.859</v>
      </c>
    </row>
    <row r="79" spans="1:21" x14ac:dyDescent="0.2">
      <c r="A79" s="27">
        <v>114</v>
      </c>
      <c r="B79" s="105">
        <f>ROUND('Tarifgruppe S'!B64*(1-Maklertarif!$J$1),3)</f>
        <v>7.4669999999999996</v>
      </c>
      <c r="C79" s="106">
        <f>ROUND('Tarifgruppe S'!C64*(1-Maklertarif!$J$1),3)</f>
        <v>10.516999999999999</v>
      </c>
      <c r="D79" s="106">
        <f>ROUND('Tarifgruppe S'!D64*(1-Maklertarif!$J$1),3)</f>
        <v>12.977</v>
      </c>
      <c r="E79" s="106">
        <f>ROUND('Tarifgruppe S'!E64*(1-Maklertarif!$J$1),3)</f>
        <v>5.8710000000000004</v>
      </c>
      <c r="F79" s="106">
        <f>ROUND('Tarifgruppe S'!F64*(1-Maklertarif!$J$1),3)</f>
        <v>3.9329999999999998</v>
      </c>
      <c r="G79" s="106">
        <f>ROUND('Tarifgruppe S'!G64*(1-Maklertarif!$J$1),3)</f>
        <v>3.8380000000000001</v>
      </c>
      <c r="H79" s="108">
        <f>ROUND('Tarifgruppe S'!H64*(1-Maklertarif!$J$1),3)</f>
        <v>45.960999999999999</v>
      </c>
      <c r="I79" s="105">
        <f>ROUND('Tarifgruppe S'!I64*(1-Maklertarif!$J$1),3)</f>
        <v>6.2229999999999999</v>
      </c>
      <c r="J79" s="106">
        <f>ROUND('Tarifgruppe S'!J64*(1-Maklertarif!$J$1),3)</f>
        <v>8.7590000000000003</v>
      </c>
      <c r="K79" s="106">
        <f>ROUND('Tarifgruppe S'!K64*(1-Maklertarif!$J$1),3)</f>
        <v>10.811</v>
      </c>
      <c r="L79" s="106">
        <f>ROUND('Tarifgruppe S'!L64*(1-Maklertarif!$J$1),3)</f>
        <v>4.8929999999999998</v>
      </c>
      <c r="M79" s="106">
        <f>ROUND('Tarifgruppe S'!M64*(1-Maklertarif!$J$1),3)</f>
        <v>3.278</v>
      </c>
      <c r="N79" s="106">
        <f>ROUND('Tarifgruppe S'!N64*(1-Maklertarif!$J$1),3)</f>
        <v>3.202</v>
      </c>
      <c r="O79" s="108">
        <f>ROUND('Tarifgruppe S'!O64*(1-Maklertarif!$J$1),3)</f>
        <v>38.304000000000002</v>
      </c>
      <c r="Q79" s="5">
        <v>51</v>
      </c>
      <c r="R79" s="104">
        <f>ROUND('Tarif URP'!B60*(1-Maklertarif!$J$1),3)</f>
        <v>3.335</v>
      </c>
      <c r="S79" s="104">
        <f>ROUND('Tarif URP'!C60*(1-Maklertarif!$J$1),3)</f>
        <v>3.3730000000000002</v>
      </c>
      <c r="T79" s="104">
        <f>ROUND('Tarif URP'!D60*(1-Maklertarif!$J$1),3)</f>
        <v>6.4889999999999999</v>
      </c>
      <c r="U79" s="104">
        <f>ROUND('Tarif URP'!E60*(1-Maklertarif!$J$1),3)</f>
        <v>7.4290000000000003</v>
      </c>
    </row>
    <row r="80" spans="1:21" x14ac:dyDescent="0.2">
      <c r="A80" s="27">
        <v>115</v>
      </c>
      <c r="B80" s="105">
        <f>ROUND('Tarifgruppe S'!B65*(1-Maklertarif!$J$1),3)</f>
        <v>7.8380000000000001</v>
      </c>
      <c r="C80" s="106">
        <f>ROUND('Tarifgruppe S'!C65*(1-Maklertarif!$J$1),3)</f>
        <v>11.039</v>
      </c>
      <c r="D80" s="106">
        <f>ROUND('Tarifgruppe S'!D65*(1-Maklertarif!$J$1),3)</f>
        <v>13.622999999999999</v>
      </c>
      <c r="E80" s="106">
        <f>ROUND('Tarifgruppe S'!E65*(1-Maklertarif!$J$1),3)</f>
        <v>6.1660000000000004</v>
      </c>
      <c r="F80" s="106">
        <f>ROUND('Tarifgruppe S'!F65*(1-Maklertarif!$J$1),3)</f>
        <v>4.133</v>
      </c>
      <c r="G80" s="106">
        <f>ROUND('Tarifgruppe S'!G65*(1-Maklertarif!$J$1),3)</f>
        <v>4.0279999999999996</v>
      </c>
      <c r="H80" s="108">
        <f>ROUND('Tarifgruppe S'!H65*(1-Maklertarif!$J$1),3)</f>
        <v>48.26</v>
      </c>
      <c r="I80" s="105">
        <f>ROUND('Tarifgruppe S'!I65*(1-Maklertarif!$J$1),3)</f>
        <v>6.5359999999999996</v>
      </c>
      <c r="J80" s="106">
        <f>ROUND('Tarifgruppe S'!J65*(1-Maklertarif!$J$1),3)</f>
        <v>9.1959999999999997</v>
      </c>
      <c r="K80" s="106">
        <f>ROUND('Tarifgruppe S'!K65*(1-Maklertarif!$J$1),3)</f>
        <v>11.353</v>
      </c>
      <c r="L80" s="106">
        <f>ROUND('Tarifgruppe S'!L65*(1-Maklertarif!$J$1),3)</f>
        <v>5.14</v>
      </c>
      <c r="M80" s="106">
        <f>ROUND('Tarifgruppe S'!M65*(1-Maklertarif!$J$1),3)</f>
        <v>3.4390000000000001</v>
      </c>
      <c r="N80" s="106">
        <f>ROUND('Tarifgruppe S'!N65*(1-Maklertarif!$J$1),3)</f>
        <v>3.363</v>
      </c>
      <c r="O80" s="108">
        <f>ROUND('Tarifgruppe S'!O65*(1-Maklertarif!$J$1),3)</f>
        <v>40.213999999999999</v>
      </c>
      <c r="Q80" s="5">
        <v>52</v>
      </c>
      <c r="R80" s="104">
        <f>ROUND('Tarif URP'!B61*(1-Maklertarif!$J$1),3)</f>
        <v>3.42</v>
      </c>
      <c r="S80" s="104">
        <f>ROUND('Tarif URP'!C61*(1-Maklertarif!$J$1),3)</f>
        <v>3.43</v>
      </c>
      <c r="T80" s="104">
        <f>ROUND('Tarif URP'!D61*(1-Maklertarif!$J$1),3)</f>
        <v>7.0209999999999999</v>
      </c>
      <c r="U80" s="104">
        <f>ROUND('Tarif URP'!E61*(1-Maklertarif!$J$1),3)</f>
        <v>8.0090000000000003</v>
      </c>
    </row>
    <row r="81" spans="1:21" x14ac:dyDescent="0.2">
      <c r="A81" s="27">
        <v>116</v>
      </c>
      <c r="B81" s="105">
        <f>ROUND('Tarifgruppe S'!B66*(1-Maklertarif!$J$1),3)</f>
        <v>8.2370000000000001</v>
      </c>
      <c r="C81" s="106">
        <f>ROUND('Tarifgruppe S'!C66*(1-Maklertarif!$J$1),3)</f>
        <v>11.59</v>
      </c>
      <c r="D81" s="106">
        <f>ROUND('Tarifgruppe S'!D66*(1-Maklertarif!$J$1),3)</f>
        <v>14.307</v>
      </c>
      <c r="E81" s="106">
        <f>ROUND('Tarifgruppe S'!E66*(1-Maklertarif!$J$1),3)</f>
        <v>6.47</v>
      </c>
      <c r="F81" s="106">
        <f>ROUND('Tarifgruppe S'!F66*(1-Maklertarif!$J$1),3)</f>
        <v>4.3419999999999996</v>
      </c>
      <c r="G81" s="106">
        <f>ROUND('Tarifgruppe S'!G66*(1-Maklertarif!$J$1),3)</f>
        <v>4.2370000000000001</v>
      </c>
      <c r="H81" s="108">
        <f>ROUND('Tarifgruppe S'!H66*(1-Maklertarif!$J$1),3)</f>
        <v>50.673000000000002</v>
      </c>
      <c r="I81" s="105">
        <f>ROUND('Tarifgruppe S'!I66*(1-Maklertarif!$J$1),3)</f>
        <v>6.859</v>
      </c>
      <c r="J81" s="106">
        <f>ROUND('Tarifgruppe S'!J66*(1-Maklertarif!$J$1),3)</f>
        <v>9.6620000000000008</v>
      </c>
      <c r="K81" s="106">
        <f>ROUND('Tarifgruppe S'!K66*(1-Maklertarif!$J$1),3)</f>
        <v>11.923</v>
      </c>
      <c r="L81" s="106">
        <f>ROUND('Tarifgruppe S'!L66*(1-Maklertarif!$J$1),3)</f>
        <v>5.3959999999999999</v>
      </c>
      <c r="M81" s="106">
        <f>ROUND('Tarifgruppe S'!M66*(1-Maklertarif!$J$1),3)</f>
        <v>3.62</v>
      </c>
      <c r="N81" s="106">
        <f>ROUND('Tarifgruppe S'!N66*(1-Maklertarif!$J$1),3)</f>
        <v>3.5249999999999999</v>
      </c>
      <c r="O81" s="108">
        <f>ROUND('Tarifgruppe S'!O66*(1-Maklertarif!$J$1),3)</f>
        <v>42.228000000000002</v>
      </c>
      <c r="Q81" s="5">
        <v>53</v>
      </c>
      <c r="R81" s="104">
        <f>ROUND('Tarif URP'!B62*(1-Maklertarif!$J$1),3)</f>
        <v>3.4580000000000002</v>
      </c>
      <c r="S81" s="104">
        <f>ROUND('Tarif URP'!C62*(1-Maklertarif!$J$1),3)</f>
        <v>3.4580000000000002</v>
      </c>
      <c r="T81" s="104">
        <f>ROUND('Tarif URP'!D62*(1-Maklertarif!$J$1),3)</f>
        <v>7.6</v>
      </c>
      <c r="U81" s="104">
        <f>ROUND('Tarif URP'!E62*(1-Maklertarif!$J$1),3)</f>
        <v>8.6359999999999992</v>
      </c>
    </row>
    <row r="82" spans="1:21" x14ac:dyDescent="0.2">
      <c r="A82" s="27">
        <v>117</v>
      </c>
      <c r="B82" s="105">
        <f>ROUND('Tarifgruppe S'!B67*(1-Maklertarif!$J$1),3)</f>
        <v>8.6449999999999996</v>
      </c>
      <c r="C82" s="106">
        <f>ROUND('Tarifgruppe S'!C67*(1-Maklertarif!$J$1),3)</f>
        <v>12.17</v>
      </c>
      <c r="D82" s="106">
        <f>ROUND('Tarifgruppe S'!D67*(1-Maklertarif!$J$1),3)</f>
        <v>15.02</v>
      </c>
      <c r="E82" s="106">
        <f>ROUND('Tarifgruppe S'!E67*(1-Maklertarif!$J$1),3)</f>
        <v>6.8019999999999996</v>
      </c>
      <c r="F82" s="106">
        <f>ROUND('Tarifgruppe S'!F67*(1-Maklertarif!$J$1),3)</f>
        <v>4.5599999999999996</v>
      </c>
      <c r="G82" s="106">
        <f>ROUND('Tarifgruppe S'!G67*(1-Maklertarif!$J$1),3)</f>
        <v>4.4459999999999997</v>
      </c>
      <c r="H82" s="108">
        <f>ROUND('Tarifgruppe S'!H67*(1-Maklertarif!$J$1),3)</f>
        <v>53.21</v>
      </c>
      <c r="I82" s="105">
        <f>ROUND('Tarifgruppe S'!I67*(1-Maklertarif!$J$1),3)</f>
        <v>7.2009999999999996</v>
      </c>
      <c r="J82" s="106">
        <f>ROUND('Tarifgruppe S'!J67*(1-Maklertarif!$J$1),3)</f>
        <v>10.146000000000001</v>
      </c>
      <c r="K82" s="106">
        <f>ROUND('Tarifgruppe S'!K67*(1-Maklertarif!$J$1),3)</f>
        <v>12.512</v>
      </c>
      <c r="L82" s="106">
        <f>ROUND('Tarifgruppe S'!L67*(1-Maklertarif!$J$1),3)</f>
        <v>5.6619999999999999</v>
      </c>
      <c r="M82" s="106">
        <f>ROUND('Tarifgruppe S'!M67*(1-Maklertarif!$J$1),3)</f>
        <v>3.8</v>
      </c>
      <c r="N82" s="106">
        <f>ROUND('Tarifgruppe S'!N67*(1-Maklertarif!$J$1),3)</f>
        <v>3.7050000000000001</v>
      </c>
      <c r="O82" s="108">
        <f>ROUND('Tarifgruppe S'!O67*(1-Maklertarif!$J$1),3)</f>
        <v>44.337000000000003</v>
      </c>
      <c r="Q82" s="5">
        <v>54</v>
      </c>
      <c r="R82" s="104">
        <f>ROUND('Tarif URP'!B63*(1-Maklertarif!$J$1),3)</f>
        <v>3.4580000000000002</v>
      </c>
      <c r="S82" s="104">
        <f>ROUND('Tarif URP'!C63*(1-Maklertarif!$J$1),3)</f>
        <v>3.4390000000000001</v>
      </c>
      <c r="T82" s="104">
        <f>ROUND('Tarif URP'!D63*(1-Maklertarif!$J$1),3)</f>
        <v>8.2370000000000001</v>
      </c>
      <c r="U82" s="104">
        <f>ROUND('Tarif URP'!E63*(1-Maklertarif!$J$1),3)</f>
        <v>9.3290000000000006</v>
      </c>
    </row>
    <row r="83" spans="1:21" x14ac:dyDescent="0.2">
      <c r="A83" s="27">
        <v>118</v>
      </c>
      <c r="B83" s="105">
        <f>ROUND('Tarifgruppe S'!B68*(1-Maklertarif!$J$1),3)</f>
        <v>9.0730000000000004</v>
      </c>
      <c r="C83" s="106">
        <f>ROUND('Tarifgruppe S'!C68*(1-Maklertarif!$J$1),3)</f>
        <v>12.778</v>
      </c>
      <c r="D83" s="106">
        <f>ROUND('Tarifgruppe S'!D68*(1-Maklertarif!$J$1),3)</f>
        <v>15.77</v>
      </c>
      <c r="E83" s="106">
        <f>ROUND('Tarifgruppe S'!E68*(1-Maklertarif!$J$1),3)</f>
        <v>7.1349999999999998</v>
      </c>
      <c r="F83" s="106">
        <f>ROUND('Tarifgruppe S'!F68*(1-Maklertarif!$J$1),3)</f>
        <v>4.7880000000000003</v>
      </c>
      <c r="G83" s="106">
        <f>ROUND('Tarifgruppe S'!G68*(1-Maklertarif!$J$1),3)</f>
        <v>4.665</v>
      </c>
      <c r="H83" s="108">
        <f>ROUND('Tarifgruppe S'!H68*(1-Maklertarif!$J$1),3)</f>
        <v>55.87</v>
      </c>
      <c r="I83" s="105">
        <f>ROUND('Tarifgruppe S'!I68*(1-Maklertarif!$J$1),3)</f>
        <v>7.5620000000000003</v>
      </c>
      <c r="J83" s="106">
        <f>ROUND('Tarifgruppe S'!J68*(1-Maklertarif!$J$1),3)</f>
        <v>10.65</v>
      </c>
      <c r="K83" s="106">
        <f>ROUND('Tarifgruppe S'!K68*(1-Maklertarif!$J$1),3)</f>
        <v>13.138999999999999</v>
      </c>
      <c r="L83" s="106">
        <f>ROUND('Tarifgruppe S'!L68*(1-Maklertarif!$J$1),3)</f>
        <v>5.9470000000000001</v>
      </c>
      <c r="M83" s="106">
        <f>ROUND('Tarifgruppe S'!M68*(1-Maklertarif!$J$1),3)</f>
        <v>3.99</v>
      </c>
      <c r="N83" s="106">
        <f>ROUND('Tarifgruppe S'!N68*(1-Maklertarif!$J$1),3)</f>
        <v>3.8860000000000001</v>
      </c>
      <c r="O83" s="108">
        <f>ROUND('Tarifgruppe S'!O68*(1-Maklertarif!$J$1),3)</f>
        <v>46.56</v>
      </c>
      <c r="Q83" s="5">
        <v>55</v>
      </c>
      <c r="R83" s="104">
        <f>ROUND('Tarif URP'!B64*(1-Maklertarif!$J$1),3)</f>
        <v>3.3730000000000002</v>
      </c>
      <c r="S83" s="104">
        <f>ROUND('Tarif URP'!C64*(1-Maklertarif!$J$1),3)</f>
        <v>3.335</v>
      </c>
      <c r="T83" s="104">
        <f>ROUND('Tarif URP'!D64*(1-Maklertarif!$J$1),3)</f>
        <v>8.6929999999999996</v>
      </c>
      <c r="U83" s="104">
        <f>ROUND('Tarif URP'!E64*(1-Maklertarif!$J$1),3)</f>
        <v>9.7759999999999998</v>
      </c>
    </row>
    <row r="84" spans="1:21" x14ac:dyDescent="0.2">
      <c r="A84" s="27">
        <v>119</v>
      </c>
      <c r="B84" s="105">
        <f>ROUND('Tarifgruppe S'!B69*(1-Maklertarif!$J$1),3)</f>
        <v>9.5289999999999999</v>
      </c>
      <c r="C84" s="106">
        <f>ROUND('Tarifgruppe S'!C69*(1-Maklertarif!$J$1),3)</f>
        <v>13.414</v>
      </c>
      <c r="D84" s="106">
        <f>ROUND('Tarifgruppe S'!D69*(1-Maklertarif!$J$1),3)</f>
        <v>16.559000000000001</v>
      </c>
      <c r="E84" s="106">
        <f>ROUND('Tarifgruppe S'!E69*(1-Maklertarif!$J$1),3)</f>
        <v>7.4960000000000004</v>
      </c>
      <c r="F84" s="106">
        <f>ROUND('Tarifgruppe S'!F69*(1-Maklertarif!$J$1),3)</f>
        <v>5.0259999999999998</v>
      </c>
      <c r="G84" s="106">
        <f>ROUND('Tarifgruppe S'!G69*(1-Maklertarif!$J$1),3)</f>
        <v>4.9020000000000001</v>
      </c>
      <c r="H84" s="108">
        <f>ROUND('Tarifgruppe S'!H69*(1-Maklertarif!$J$1),3)</f>
        <v>58.662999999999997</v>
      </c>
      <c r="I84" s="105">
        <f>ROUND('Tarifgruppe S'!I69*(1-Maklertarif!$J$1),3)</f>
        <v>7.9420000000000002</v>
      </c>
      <c r="J84" s="106">
        <f>ROUND('Tarifgruppe S'!J69*(1-Maklertarif!$J$1),3)</f>
        <v>11.182</v>
      </c>
      <c r="K84" s="106">
        <f>ROUND('Tarifgruppe S'!K69*(1-Maklertarif!$J$1),3)</f>
        <v>13.794</v>
      </c>
      <c r="L84" s="106">
        <f>ROUND('Tarifgruppe S'!L69*(1-Maklertarif!$J$1),3)</f>
        <v>6.242</v>
      </c>
      <c r="M84" s="106">
        <f>ROUND('Tarifgruppe S'!M69*(1-Maklertarif!$J$1),3)</f>
        <v>4.1900000000000004</v>
      </c>
      <c r="N84" s="106">
        <f>ROUND('Tarifgruppe S'!N69*(1-Maklertarif!$J$1),3)</f>
        <v>4.085</v>
      </c>
      <c r="O84" s="108">
        <f>ROUND('Tarifgruppe S'!O69*(1-Maklertarif!$J$1),3)</f>
        <v>48.887</v>
      </c>
      <c r="Q84" s="5">
        <v>56</v>
      </c>
      <c r="R84" s="104">
        <f>ROUND('Tarif URP'!B65*(1-Maklertarif!$J$1),3)</f>
        <v>3.278</v>
      </c>
      <c r="S84" s="104">
        <f>ROUND('Tarif URP'!C65*(1-Maklertarif!$J$1),3)</f>
        <v>3.23</v>
      </c>
      <c r="T84" s="104">
        <f>ROUND('Tarif URP'!D65*(1-Maklertarif!$J$1),3)</f>
        <v>9.4909999999999997</v>
      </c>
      <c r="U84" s="104">
        <f>ROUND('Tarif URP'!E65*(1-Maklertarif!$J$1),3)</f>
        <v>10.64</v>
      </c>
    </row>
    <row r="85" spans="1:21" x14ac:dyDescent="0.2">
      <c r="A85" s="27">
        <v>120</v>
      </c>
      <c r="B85" s="105">
        <f>ROUND('Tarifgruppe S'!B70*(1-Maklertarif!$J$1),3)</f>
        <v>10.004</v>
      </c>
      <c r="C85" s="106">
        <f>ROUND('Tarifgruppe S'!C70*(1-Maklertarif!$J$1),3)</f>
        <v>14.089</v>
      </c>
      <c r="D85" s="106">
        <f>ROUND('Tarifgruppe S'!D70*(1-Maklertarif!$J$1),3)</f>
        <v>17.385000000000002</v>
      </c>
      <c r="E85" s="106">
        <f>ROUND('Tarifgruppe S'!E70*(1-Maklertarif!$J$1),3)</f>
        <v>7.8659999999999997</v>
      </c>
      <c r="F85" s="106">
        <f>ROUND('Tarifgruppe S'!F70*(1-Maklertarif!$J$1),3)</f>
        <v>5.2729999999999997</v>
      </c>
      <c r="G85" s="106">
        <f>ROUND('Tarifgruppe S'!G70*(1-Maklertarif!$J$1),3)</f>
        <v>5.149</v>
      </c>
      <c r="H85" s="108">
        <f>ROUND('Tarifgruppe S'!H70*(1-Maklertarif!$J$1),3)</f>
        <v>61.588999999999999</v>
      </c>
      <c r="I85" s="105">
        <f>ROUND('Tarifgruppe S'!I70*(1-Maklertarif!$J$1),3)</f>
        <v>8.3409999999999993</v>
      </c>
      <c r="J85" s="106">
        <f>ROUND('Tarifgruppe S'!J70*(1-Maklertarif!$J$1),3)</f>
        <v>11.742000000000001</v>
      </c>
      <c r="K85" s="106">
        <f>ROUND('Tarifgruppe S'!K70*(1-Maklertarif!$J$1),3)</f>
        <v>14.488</v>
      </c>
      <c r="L85" s="106">
        <f>ROUND('Tarifgruppe S'!L70*(1-Maklertarif!$J$1),3)</f>
        <v>6.5549999999999997</v>
      </c>
      <c r="M85" s="106">
        <f>ROUND('Tarifgruppe S'!M70*(1-Maklertarif!$J$1),3)</f>
        <v>4.399</v>
      </c>
      <c r="N85" s="106">
        <f>ROUND('Tarifgruppe S'!N70*(1-Maklertarif!$J$1),3)</f>
        <v>4.2850000000000001</v>
      </c>
      <c r="O85" s="108">
        <f>ROUND('Tarifgruppe S'!O70*(1-Maklertarif!$J$1),3)</f>
        <v>51.329000000000001</v>
      </c>
      <c r="Q85" s="5">
        <v>57</v>
      </c>
      <c r="R85" s="104">
        <f>ROUND('Tarif URP'!B66*(1-Maklertarif!$J$1),3)</f>
        <v>3.097</v>
      </c>
      <c r="S85" s="104">
        <f>ROUND('Tarif URP'!C66*(1-Maklertarif!$J$1),3)</f>
        <v>3.04</v>
      </c>
      <c r="T85" s="104">
        <f>ROUND('Tarif URP'!D66*(1-Maklertarif!$J$1),3)</f>
        <v>10.430999999999999</v>
      </c>
      <c r="U85" s="104">
        <f>ROUND('Tarif URP'!E66*(1-Maklertarif!$J$1),3)</f>
        <v>11.647</v>
      </c>
    </row>
    <row r="86" spans="1:21" x14ac:dyDescent="0.2">
      <c r="A86" s="27">
        <v>121</v>
      </c>
      <c r="B86" s="105">
        <f>ROUND('Tarifgruppe S'!B71*(1-Maklertarif!$J$1),3)</f>
        <v>10.507</v>
      </c>
      <c r="C86" s="106">
        <f>ROUND('Tarifgruppe S'!C71*(1-Maklertarif!$J$1),3)</f>
        <v>14.792</v>
      </c>
      <c r="D86" s="106">
        <f>ROUND('Tarifgruppe S'!D71*(1-Maklertarif!$J$1),3)</f>
        <v>18.259</v>
      </c>
      <c r="E86" s="106">
        <f>ROUND('Tarifgruppe S'!E71*(1-Maklertarif!$J$1),3)</f>
        <v>8.2650000000000006</v>
      </c>
      <c r="F86" s="106">
        <f>ROUND('Tarifgruppe S'!F71*(1-Maklertarif!$J$1),3)</f>
        <v>5.5389999999999997</v>
      </c>
      <c r="G86" s="106">
        <f>ROUND('Tarifgruppe S'!G71*(1-Maklertarif!$J$1),3)</f>
        <v>5.4059999999999997</v>
      </c>
      <c r="H86" s="108">
        <f>ROUND('Tarifgruppe S'!H71*(1-Maklertarif!$J$1),3)</f>
        <v>64.676000000000002</v>
      </c>
      <c r="I86" s="105">
        <f>ROUND('Tarifgruppe S'!I71*(1-Maklertarif!$J$1),3)</f>
        <v>8.7590000000000003</v>
      </c>
      <c r="J86" s="106">
        <f>ROUND('Tarifgruppe S'!J71*(1-Maklertarif!$J$1),3)</f>
        <v>12.331</v>
      </c>
      <c r="K86" s="106">
        <f>ROUND('Tarifgruppe S'!K71*(1-Maklertarif!$J$1),3)</f>
        <v>15.21</v>
      </c>
      <c r="L86" s="106">
        <f>ROUND('Tarifgruppe S'!L71*(1-Maklertarif!$J$1),3)</f>
        <v>6.8879999999999999</v>
      </c>
      <c r="M86" s="106">
        <f>ROUND('Tarifgruppe S'!M71*(1-Maklertarif!$J$1),3)</f>
        <v>4.617</v>
      </c>
      <c r="N86" s="106">
        <f>ROUND('Tarifgruppe S'!N71*(1-Maklertarif!$J$1),3)</f>
        <v>4.5030000000000001</v>
      </c>
      <c r="O86" s="108">
        <f>ROUND('Tarifgruppe S'!O71*(1-Maklertarif!$J$1),3)</f>
        <v>53.893999999999998</v>
      </c>
      <c r="Q86" s="5">
        <v>58</v>
      </c>
      <c r="R86" s="104">
        <f>ROUND('Tarif URP'!B67*(1-Maklertarif!$J$1),3)</f>
        <v>2.2519999999999998</v>
      </c>
      <c r="S86" s="104">
        <f>ROUND('Tarif URP'!C67*(1-Maklertarif!$J$1),3)</f>
        <v>2.2040000000000002</v>
      </c>
      <c r="T86" s="104">
        <f>ROUND('Tarif URP'!D67*(1-Maklertarif!$J$1),3)</f>
        <v>11.542999999999999</v>
      </c>
      <c r="U86" s="104">
        <f>ROUND('Tarif URP'!E67*(1-Maklertarif!$J$1),3)</f>
        <v>12.853999999999999</v>
      </c>
    </row>
    <row r="87" spans="1:21" x14ac:dyDescent="0.2">
      <c r="A87" s="27">
        <v>122</v>
      </c>
      <c r="B87" s="105">
        <f>ROUND('Tarifgruppe S'!B72*(1-Maklertarif!$J$1),3)</f>
        <v>11.03</v>
      </c>
      <c r="C87" s="106">
        <f>ROUND('Tarifgruppe S'!C72*(1-Maklertarif!$J$1),3)</f>
        <v>15.532999999999999</v>
      </c>
      <c r="D87" s="106">
        <f>ROUND('Tarifgruppe S'!D72*(1-Maklertarif!$J$1),3)</f>
        <v>19.170999999999999</v>
      </c>
      <c r="E87" s="106">
        <f>ROUND('Tarifgruppe S'!E72*(1-Maklertarif!$J$1),3)</f>
        <v>8.6739999999999995</v>
      </c>
      <c r="F87" s="106">
        <f>ROUND('Tarifgruppe S'!F72*(1-Maklertarif!$J$1),3)</f>
        <v>5.8140000000000001</v>
      </c>
      <c r="G87" s="106">
        <f>ROUND('Tarifgruppe S'!G72*(1-Maklertarif!$J$1),3)</f>
        <v>5.6719999999999997</v>
      </c>
      <c r="H87" s="108">
        <f>ROUND('Tarifgruppe S'!H72*(1-Maklertarif!$J$1),3)</f>
        <v>67.906000000000006</v>
      </c>
      <c r="I87" s="105">
        <f>ROUND('Tarifgruppe S'!I72*(1-Maklertarif!$J$1),3)</f>
        <v>9.1959999999999997</v>
      </c>
      <c r="J87" s="106">
        <f>ROUND('Tarifgruppe S'!J72*(1-Maklertarif!$J$1),3)</f>
        <v>12.939</v>
      </c>
      <c r="K87" s="106">
        <f>ROUND('Tarifgruppe S'!K72*(1-Maklertarif!$J$1),3)</f>
        <v>15.97</v>
      </c>
      <c r="L87" s="106">
        <f>ROUND('Tarifgruppe S'!L72*(1-Maklertarif!$J$1),3)</f>
        <v>7.23</v>
      </c>
      <c r="M87" s="106">
        <f>ROUND('Tarifgruppe S'!M72*(1-Maklertarif!$J$1),3)</f>
        <v>4.8449999999999998</v>
      </c>
      <c r="N87" s="106">
        <f>ROUND('Tarifgruppe S'!N72*(1-Maklertarif!$J$1),3)</f>
        <v>4.7309999999999999</v>
      </c>
      <c r="O87" s="108">
        <f>ROUND('Tarifgruppe S'!O72*(1-Maklertarif!$J$1),3)</f>
        <v>56.591999999999999</v>
      </c>
      <c r="Q87" s="5">
        <v>59</v>
      </c>
      <c r="R87" s="104">
        <f>ROUND('Tarif URP'!B68*(1-Maklertarif!$J$1),3)</f>
        <v>0.90300000000000002</v>
      </c>
      <c r="S87" s="104">
        <f>ROUND('Tarif URP'!C68*(1-Maklertarif!$J$1),3)</f>
        <v>0.88400000000000001</v>
      </c>
      <c r="T87" s="104">
        <f>ROUND('Tarif URP'!D68*(1-Maklertarif!$J$1),3)</f>
        <v>12.805999999999999</v>
      </c>
      <c r="U87" s="104">
        <f>ROUND('Tarif URP'!E68*(1-Maklertarif!$J$1),3)</f>
        <v>14.212</v>
      </c>
    </row>
    <row r="88" spans="1:21" x14ac:dyDescent="0.2">
      <c r="A88" s="27">
        <v>123</v>
      </c>
      <c r="B88" s="105">
        <f>ROUND('Tarifgruppe S'!B73*(1-Maklertarif!$J$1),3)</f>
        <v>11.581</v>
      </c>
      <c r="C88" s="106">
        <f>ROUND('Tarifgruppe S'!C73*(1-Maklertarif!$J$1),3)</f>
        <v>16.312000000000001</v>
      </c>
      <c r="D88" s="106">
        <f>ROUND('Tarifgruppe S'!D73*(1-Maklertarif!$J$1),3)</f>
        <v>20.120999999999999</v>
      </c>
      <c r="E88" s="106">
        <f>ROUND('Tarifgruppe S'!E73*(1-Maklertarif!$J$1),3)</f>
        <v>9.1110000000000007</v>
      </c>
      <c r="F88" s="106">
        <f>ROUND('Tarifgruppe S'!F73*(1-Maklertarif!$J$1),3)</f>
        <v>6.109</v>
      </c>
      <c r="G88" s="106">
        <f>ROUND('Tarifgruppe S'!G73*(1-Maklertarif!$J$1),3)</f>
        <v>5.9569999999999999</v>
      </c>
      <c r="H88" s="108">
        <f>ROUND('Tarifgruppe S'!H73*(1-Maklertarif!$J$1),3)</f>
        <v>71.298000000000002</v>
      </c>
      <c r="I88" s="105">
        <f>ROUND('Tarifgruppe S'!I73*(1-Maklertarif!$J$1),3)</f>
        <v>9.6519999999999992</v>
      </c>
      <c r="J88" s="106">
        <f>ROUND('Tarifgruppe S'!J73*(1-Maklertarif!$J$1),3)</f>
        <v>13.595000000000001</v>
      </c>
      <c r="K88" s="106">
        <f>ROUND('Tarifgruppe S'!K73*(1-Maklertarif!$J$1),3)</f>
        <v>16.768000000000001</v>
      </c>
      <c r="L88" s="106">
        <f>ROUND('Tarifgruppe S'!L73*(1-Maklertarif!$J$1),3)</f>
        <v>7.5910000000000002</v>
      </c>
      <c r="M88" s="106">
        <f>ROUND('Tarifgruppe S'!M73*(1-Maklertarif!$J$1),3)</f>
        <v>5.0919999999999996</v>
      </c>
      <c r="N88" s="106">
        <f>ROUND('Tarifgruppe S'!N73*(1-Maklertarif!$J$1),3)</f>
        <v>4.9589999999999996</v>
      </c>
      <c r="O88" s="108">
        <f>ROUND('Tarifgruppe S'!O73*(1-Maklertarif!$J$1),3)</f>
        <v>59.423000000000002</v>
      </c>
      <c r="Q88" s="5">
        <v>60</v>
      </c>
      <c r="R88" s="104"/>
      <c r="S88" s="104"/>
      <c r="T88" s="104">
        <f>ROUND('Tarif URP'!D69*(1-Maklertarif!$J$1),3)</f>
        <v>13.69</v>
      </c>
      <c r="U88" s="104">
        <f>ROUND('Tarif URP'!E69*(1-Maklertarif!$J$1),3)</f>
        <v>15.077</v>
      </c>
    </row>
    <row r="89" spans="1:21" x14ac:dyDescent="0.2">
      <c r="A89" s="27">
        <v>124</v>
      </c>
      <c r="B89" s="105">
        <f>ROUND('Tarifgruppe S'!B74*(1-Maklertarif!$J$1),3)</f>
        <v>12.16</v>
      </c>
      <c r="C89" s="106">
        <f>ROUND('Tarifgruppe S'!C74*(1-Maklertarif!$J$1),3)</f>
        <v>17.129000000000001</v>
      </c>
      <c r="D89" s="106">
        <f>ROUND('Tarifgruppe S'!D74*(1-Maklertarif!$J$1),3)</f>
        <v>21.128</v>
      </c>
      <c r="E89" s="106">
        <f>ROUND('Tarifgruppe S'!E74*(1-Maklertarif!$J$1),3)</f>
        <v>9.5670000000000002</v>
      </c>
      <c r="F89" s="106">
        <f>ROUND('Tarifgruppe S'!F74*(1-Maklertarif!$J$1),3)</f>
        <v>6.4130000000000003</v>
      </c>
      <c r="G89" s="106">
        <f>ROUND('Tarifgruppe S'!G74*(1-Maklertarif!$J$1),3)</f>
        <v>6.2510000000000003</v>
      </c>
      <c r="H89" s="108">
        <f>ROUND('Tarifgruppe S'!H74*(1-Maklertarif!$J$1),3)</f>
        <v>74.87</v>
      </c>
      <c r="I89" s="105">
        <f>ROUND('Tarifgruppe S'!I74*(1-Maklertarif!$J$1),3)</f>
        <v>10.137</v>
      </c>
      <c r="J89" s="106">
        <f>ROUND('Tarifgruppe S'!J74*(1-Maklertarif!$J$1),3)</f>
        <v>14.269</v>
      </c>
      <c r="K89" s="106">
        <f>ROUND('Tarifgruppe S'!K74*(1-Maklertarif!$J$1),3)</f>
        <v>17.613</v>
      </c>
      <c r="L89" s="106">
        <f>ROUND('Tarifgruppe S'!L74*(1-Maklertarif!$J$1),3)</f>
        <v>7.9710000000000001</v>
      </c>
      <c r="M89" s="106">
        <f>ROUND('Tarifgruppe S'!M74*(1-Maklertarif!$J$1),3)</f>
        <v>5.3390000000000004</v>
      </c>
      <c r="N89" s="106">
        <f>ROUND('Tarifgruppe S'!N74*(1-Maklertarif!$J$1),3)</f>
        <v>5.2160000000000002</v>
      </c>
      <c r="O89" s="108">
        <f>ROUND('Tarifgruppe S'!O74*(1-Maklertarif!$J$1),3)</f>
        <v>62.387</v>
      </c>
      <c r="Q89" s="5">
        <v>61</v>
      </c>
      <c r="R89" s="104"/>
      <c r="S89" s="104"/>
      <c r="T89" s="104">
        <f>ROUND('Tarif URP'!D70*(1-Maklertarif!$J$1),3)</f>
        <v>15.162000000000001</v>
      </c>
      <c r="U89" s="104">
        <f>ROUND('Tarif URP'!E70*(1-Maklertarif!$J$1),3)</f>
        <v>16.654</v>
      </c>
    </row>
    <row r="90" spans="1:21" ht="13.5" thickBot="1" x14ac:dyDescent="0.25">
      <c r="A90" s="27">
        <v>125</v>
      </c>
      <c r="B90" s="111">
        <f>ROUND('Tarifgruppe S'!B75*(1-Maklertarif!$J$1),3)</f>
        <v>12.768000000000001</v>
      </c>
      <c r="C90" s="112">
        <f>ROUND('Tarifgruppe S'!C75*(1-Maklertarif!$J$1),3)</f>
        <v>17.984000000000002</v>
      </c>
      <c r="D90" s="112">
        <f>ROUND('Tarifgruppe S'!D75*(1-Maklertarif!$J$1),3)</f>
        <v>22.192</v>
      </c>
      <c r="E90" s="112">
        <f>ROUND('Tarifgruppe S'!E75*(1-Maklertarif!$J$1),3)</f>
        <v>10.042</v>
      </c>
      <c r="F90" s="112">
        <f>ROUND('Tarifgruppe S'!F75*(1-Maklertarif!$J$1),3)</f>
        <v>6.7359999999999998</v>
      </c>
      <c r="G90" s="112">
        <f>ROUND('Tarifgruppe S'!G75*(1-Maklertarif!$J$1),3)</f>
        <v>6.5650000000000004</v>
      </c>
      <c r="H90" s="113">
        <f>ROUND('Tarifgruppe S'!H75*(1-Maklertarif!$J$1),3)</f>
        <v>78.613</v>
      </c>
      <c r="I90" s="111">
        <f>ROUND('Tarifgruppe S'!I75*(1-Maklertarif!$J$1),3)</f>
        <v>10.64</v>
      </c>
      <c r="J90" s="112">
        <f>ROUND('Tarifgruppe S'!J75*(1-Maklertarif!$J$1),3)</f>
        <v>14.981999999999999</v>
      </c>
      <c r="K90" s="112">
        <f>ROUND('Tarifgruppe S'!K75*(1-Maklertarif!$J$1),3)</f>
        <v>18.486999999999998</v>
      </c>
      <c r="L90" s="112">
        <f>ROUND('Tarifgruppe S'!L75*(1-Maklertarif!$J$1),3)</f>
        <v>8.3699999999999992</v>
      </c>
      <c r="M90" s="112">
        <f>ROUND('Tarifgruppe S'!M75*(1-Maklertarif!$J$1),3)</f>
        <v>5.6050000000000004</v>
      </c>
      <c r="N90" s="112">
        <f>ROUND('Tarifgruppe S'!N75*(1-Maklertarif!$J$1),3)</f>
        <v>5.4720000000000004</v>
      </c>
      <c r="O90" s="113">
        <f>ROUND('Tarifgruppe S'!O75*(1-Maklertarif!$J$1),3)</f>
        <v>65.512</v>
      </c>
      <c r="Q90" s="5">
        <v>62</v>
      </c>
      <c r="R90" s="104"/>
      <c r="S90" s="104"/>
      <c r="T90" s="104">
        <f>ROUND('Tarif URP'!D71*(1-Maklertarif!$J$1),3)</f>
        <v>16.681999999999999</v>
      </c>
      <c r="U90" s="104">
        <f>ROUND('Tarif URP'!E71*(1-Maklertarif!$J$1),3)</f>
        <v>18.277999999999999</v>
      </c>
    </row>
    <row r="91" spans="1:21" x14ac:dyDescent="0.2">
      <c r="Q91" s="5">
        <v>63</v>
      </c>
      <c r="R91" s="104"/>
      <c r="S91" s="104"/>
      <c r="T91" s="104">
        <f>ROUND('Tarif URP'!D72*(1-Maklertarif!$J$1),3)</f>
        <v>18.173999999999999</v>
      </c>
      <c r="U91" s="104">
        <f>ROUND('Tarif URP'!E72*(1-Maklertarif!$J$1),3)</f>
        <v>19.873999999999999</v>
      </c>
    </row>
    <row r="92" spans="1:21" x14ac:dyDescent="0.2">
      <c r="Q92" s="5">
        <v>64</v>
      </c>
      <c r="R92" s="104"/>
      <c r="S92" s="104"/>
      <c r="T92" s="104">
        <f>ROUND('Tarif URP'!D73*(1-Maklertarif!$J$1),3)</f>
        <v>19.713000000000001</v>
      </c>
      <c r="U92" s="104">
        <f>ROUND('Tarif URP'!E73*(1-Maklertarif!$J$1),3)</f>
        <v>21.507999999999999</v>
      </c>
    </row>
    <row r="93" spans="1:21" x14ac:dyDescent="0.2">
      <c r="Q93" s="5">
        <v>65</v>
      </c>
      <c r="R93" s="104"/>
      <c r="S93" s="104"/>
      <c r="T93" s="104">
        <f>ROUND('Tarif URP'!D74*(1-Maklertarif!$J$1),3)</f>
        <v>20.501000000000001</v>
      </c>
      <c r="U93" s="104">
        <f>ROUND('Tarif URP'!E74*(1-Maklertarif!$J$1),3)</f>
        <v>22.210999999999999</v>
      </c>
    </row>
    <row r="94" spans="1:21" x14ac:dyDescent="0.2">
      <c r="Q94" s="5">
        <v>66</v>
      </c>
      <c r="R94" s="104"/>
      <c r="S94" s="104"/>
      <c r="T94" s="104">
        <f>ROUND('Tarif URP'!D75*(1-Maklertarif!$J$1),3)</f>
        <v>22.059000000000001</v>
      </c>
      <c r="U94" s="104">
        <f>ROUND('Tarif URP'!E75*(1-Maklertarif!$J$1),3)</f>
        <v>23.844999999999999</v>
      </c>
    </row>
  </sheetData>
  <mergeCells count="4">
    <mergeCell ref="R27:S27"/>
    <mergeCell ref="T27:U27"/>
    <mergeCell ref="B27:H27"/>
    <mergeCell ref="I27:O2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FF00"/>
  </sheetPr>
  <dimension ref="A1:U94"/>
  <sheetViews>
    <sheetView workbookViewId="0">
      <selection activeCell="B2" sqref="B2:D2"/>
    </sheetView>
  </sheetViews>
  <sheetFormatPr baseColWidth="10" defaultRowHeight="12.75" x14ac:dyDescent="0.2"/>
  <cols>
    <col min="1" max="1" width="10.85546875" bestFit="1" customWidth="1"/>
    <col min="2" max="2" width="47.42578125" bestFit="1" customWidth="1"/>
    <col min="3" max="3" width="8.140625" bestFit="1" customWidth="1"/>
    <col min="4" max="4" width="6.5703125" bestFit="1" customWidth="1"/>
    <col min="5" max="6" width="7.85546875" bestFit="1" customWidth="1"/>
    <col min="7" max="7" width="17" bestFit="1" customWidth="1"/>
    <col min="17" max="17" width="4.85546875" bestFit="1" customWidth="1"/>
    <col min="18" max="18" width="18.140625" bestFit="1" customWidth="1"/>
    <col min="19" max="19" width="16.7109375" bestFit="1" customWidth="1"/>
    <col min="20" max="20" width="18.140625" bestFit="1" customWidth="1"/>
    <col min="21" max="21" width="16.7109375" bestFit="1" customWidth="1"/>
  </cols>
  <sheetData>
    <row r="1" spans="1:10" x14ac:dyDescent="0.2">
      <c r="I1" s="16" t="s">
        <v>4</v>
      </c>
      <c r="J1" s="102">
        <v>0.5</v>
      </c>
    </row>
    <row r="2" spans="1:10" x14ac:dyDescent="0.2">
      <c r="B2" s="16" t="s">
        <v>5</v>
      </c>
    </row>
    <row r="3" spans="1:10" x14ac:dyDescent="0.2">
      <c r="A3" s="5"/>
      <c r="B3" s="5" t="s">
        <v>111</v>
      </c>
      <c r="C3" s="5"/>
      <c r="D3" s="21" t="s">
        <v>41</v>
      </c>
      <c r="E3" s="21" t="s">
        <v>42</v>
      </c>
      <c r="F3" s="21" t="s">
        <v>113</v>
      </c>
      <c r="G3" s="21" t="s">
        <v>91</v>
      </c>
    </row>
    <row r="4" spans="1:10" x14ac:dyDescent="0.2">
      <c r="A4" s="5" t="s">
        <v>68</v>
      </c>
      <c r="B4" s="5" t="s">
        <v>129</v>
      </c>
      <c r="C4" s="5" t="s">
        <v>114</v>
      </c>
      <c r="D4" s="22">
        <f>ROUND(Tarifgruppen!D3*(1-'V-Tarif'!$J$1),2)</f>
        <v>0.33</v>
      </c>
      <c r="E4" s="22">
        <f>ROUND(Tarifgruppen!E3*(1-'V-Tarif'!$J$1),2)</f>
        <v>0.47</v>
      </c>
      <c r="F4" s="22">
        <f>ROUND(Tarifgruppen!I3*(1-'V-Tarif'!$J$1),2)</f>
        <v>0.16</v>
      </c>
      <c r="G4" s="22"/>
    </row>
    <row r="5" spans="1:10" x14ac:dyDescent="0.2">
      <c r="A5" s="5" t="s">
        <v>68</v>
      </c>
      <c r="B5" s="20">
        <v>3.5</v>
      </c>
      <c r="C5" s="5" t="s">
        <v>114</v>
      </c>
      <c r="D5" s="22">
        <f>ROUND(Tarifgruppen!D4*(1-'V-Tarif'!$J$1),2)</f>
        <v>0.47</v>
      </c>
      <c r="E5" s="22">
        <f>ROUND(Tarifgruppen!E4*(1-'V-Tarif'!$J$1),2)</f>
        <v>0.67</v>
      </c>
      <c r="F5" s="22">
        <f>ROUND(Tarifgruppen!I4*(1-'V-Tarif'!$J$1),2)</f>
        <v>0.21</v>
      </c>
      <c r="G5" s="22"/>
    </row>
    <row r="6" spans="1:10" x14ac:dyDescent="0.2">
      <c r="A6" s="5" t="s">
        <v>68</v>
      </c>
      <c r="B6" s="20">
        <v>6</v>
      </c>
      <c r="C6" s="5" t="s">
        <v>114</v>
      </c>
      <c r="D6" s="22">
        <f>ROUND(Tarifgruppen!D5*(1-'V-Tarif'!$J$1),2)</f>
        <v>0.57999999999999996</v>
      </c>
      <c r="E6" s="22">
        <f>ROUND(Tarifgruppen!E5*(1-'V-Tarif'!$J$1),2)</f>
        <v>0.84</v>
      </c>
      <c r="F6" s="22">
        <f>ROUND(Tarifgruppen!I5*(1-'V-Tarif'!$J$1),2)</f>
        <v>0.24</v>
      </c>
      <c r="G6" s="22"/>
    </row>
    <row r="7" spans="1:10" x14ac:dyDescent="0.2">
      <c r="A7" s="5"/>
      <c r="B7" s="5" t="s">
        <v>116</v>
      </c>
      <c r="C7" s="5" t="s">
        <v>114</v>
      </c>
      <c r="D7" s="22">
        <f>ROUND(Tarifgruppen!D6*(1-'V-Tarif'!$J$1),2)</f>
        <v>0.68</v>
      </c>
      <c r="E7" s="22"/>
      <c r="F7" s="22"/>
      <c r="G7" s="22"/>
    </row>
    <row r="8" spans="1:10" x14ac:dyDescent="0.2">
      <c r="A8" s="5"/>
      <c r="B8" s="5" t="s">
        <v>117</v>
      </c>
      <c r="C8" s="5" t="s">
        <v>114</v>
      </c>
      <c r="D8" s="22">
        <f>ROUND(Tarifgruppen!D7*(1-'V-Tarif'!$J$1),2)</f>
        <v>1.46</v>
      </c>
      <c r="E8" s="22"/>
      <c r="F8" s="22"/>
      <c r="G8" s="22"/>
    </row>
    <row r="9" spans="1:10" x14ac:dyDescent="0.2">
      <c r="A9" s="5"/>
      <c r="B9" s="5" t="s">
        <v>118</v>
      </c>
      <c r="C9" s="5" t="s">
        <v>119</v>
      </c>
      <c r="D9" s="22">
        <f>ROUND(Tarifgruppen!D8*(1-'V-Tarif'!$J$1),2)</f>
        <v>0.22</v>
      </c>
      <c r="E9" s="22">
        <f>ROUND(Tarifgruppen!E8*(1-'V-Tarif'!$J$1),2)</f>
        <v>0.41</v>
      </c>
      <c r="F9" s="22">
        <f>ROUND(Tarifgruppen!I8*(1-'V-Tarif'!$J$1),2)</f>
        <v>0.16</v>
      </c>
      <c r="G9" s="22"/>
    </row>
    <row r="10" spans="1:10" x14ac:dyDescent="0.2">
      <c r="A10" s="5"/>
      <c r="B10" s="5" t="s">
        <v>120</v>
      </c>
      <c r="C10" s="5" t="s">
        <v>119</v>
      </c>
      <c r="D10" s="22">
        <f>ROUND(Tarifgruppen!D9*(1-'V-Tarif'!$J$1),2)</f>
        <v>0.4</v>
      </c>
      <c r="E10" s="22">
        <f>ROUND(Tarifgruppen!E9*(1-'V-Tarif'!$J$1),2)</f>
        <v>0.65</v>
      </c>
      <c r="F10" s="22">
        <f>ROUND(Tarifgruppen!I9*(1-'V-Tarif'!$J$1),2)</f>
        <v>0.18</v>
      </c>
      <c r="G10" s="22">
        <f>ROUND(Tarifgruppen!J9*(1-'V-Tarif'!$J$1),2)</f>
        <v>0</v>
      </c>
    </row>
    <row r="11" spans="1:10" x14ac:dyDescent="0.2">
      <c r="A11" s="5"/>
      <c r="B11" s="5"/>
      <c r="C11" s="5"/>
      <c r="D11" s="22">
        <f>ROUND(Tarifgruppen!D10*(1-'V-Tarif'!$J$1),2)</f>
        <v>0</v>
      </c>
      <c r="E11" s="22">
        <f>ROUND(Tarifgruppen!E10*(1-'V-Tarif'!$J$1),2)</f>
        <v>0</v>
      </c>
      <c r="F11" s="22">
        <f>ROUND(Tarifgruppen!I10*(1-'V-Tarif'!$J$1),2)</f>
        <v>0</v>
      </c>
      <c r="G11" s="22">
        <f>ROUND(Tarifgruppen!J10*(1-'V-Tarif'!$J$1),2)</f>
        <v>0</v>
      </c>
    </row>
    <row r="12" spans="1:10" x14ac:dyDescent="0.2">
      <c r="A12" s="5"/>
      <c r="B12" s="5" t="s">
        <v>125</v>
      </c>
      <c r="C12" s="5" t="s">
        <v>114</v>
      </c>
      <c r="D12" s="22">
        <f>ROUND(Tarifgruppen!D11*(1-'V-Tarif'!$J$1),2)</f>
        <v>0.26</v>
      </c>
      <c r="E12" s="22">
        <f>ROUND(Tarifgruppen!E11*(1-'V-Tarif'!$J$1),2)</f>
        <v>0.33</v>
      </c>
      <c r="F12" s="22">
        <f>ROUND(Tarifgruppen!J11*(1-'V-Tarif'!$J$1),2)</f>
        <v>0.17</v>
      </c>
      <c r="G12" s="22"/>
    </row>
    <row r="13" spans="1:10" x14ac:dyDescent="0.2">
      <c r="A13" s="5"/>
      <c r="B13" s="5" t="s">
        <v>124</v>
      </c>
      <c r="C13" s="5" t="s">
        <v>123</v>
      </c>
      <c r="D13" s="22">
        <f>ROUND(Tarifgruppen!D12*(1-'V-Tarif'!$J$1),2)</f>
        <v>0.18</v>
      </c>
      <c r="E13" s="22">
        <f>ROUND(Tarifgruppen!E12*(1-'V-Tarif'!$J$1),2)</f>
        <v>0.23</v>
      </c>
      <c r="F13" s="22">
        <f>ROUND(Tarifgruppen!J12*(1-'V-Tarif'!$J$1),2)</f>
        <v>0.11</v>
      </c>
      <c r="G13" s="22"/>
    </row>
    <row r="14" spans="1:10" x14ac:dyDescent="0.2">
      <c r="A14" s="5"/>
      <c r="B14" s="5" t="s">
        <v>126</v>
      </c>
      <c r="C14" s="5" t="s">
        <v>123</v>
      </c>
      <c r="D14" s="22">
        <f>ROUND(Tarifgruppen!D13*(1-'V-Tarif'!$J$1),2)</f>
        <v>0.17</v>
      </c>
      <c r="E14" s="22">
        <f>ROUND(Tarifgruppen!E13*(1-'V-Tarif'!$J$1),2)</f>
        <v>0.23</v>
      </c>
      <c r="F14" s="22">
        <f>ROUND(Tarifgruppen!J13*(1-'V-Tarif'!$J$1),2)</f>
        <v>0.1</v>
      </c>
      <c r="G14" s="22"/>
    </row>
    <row r="15" spans="1:10" x14ac:dyDescent="0.2">
      <c r="A15" s="5" t="s">
        <v>77</v>
      </c>
      <c r="B15" s="5" t="s">
        <v>83</v>
      </c>
      <c r="C15" s="5" t="s">
        <v>123</v>
      </c>
      <c r="D15" s="22">
        <f>ROUND(Tarifgruppen!D14*(1-'V-Tarif'!$J$1),2)</f>
        <v>2.23</v>
      </c>
      <c r="E15" s="22">
        <f>ROUND(Tarifgruppen!E14*(1-'V-Tarif'!$J$1),2)</f>
        <v>3.47</v>
      </c>
      <c r="F15" s="22"/>
      <c r="G15" s="22"/>
    </row>
    <row r="16" spans="1:10" x14ac:dyDescent="0.2">
      <c r="A16" s="5" t="s">
        <v>77</v>
      </c>
      <c r="B16" s="5" t="s">
        <v>84</v>
      </c>
      <c r="C16" s="5" t="s">
        <v>123</v>
      </c>
      <c r="D16" s="22">
        <f>ROUND(Tarifgruppen!D15*(1-'V-Tarif'!$J$1),2)</f>
        <v>2.04</v>
      </c>
      <c r="E16" s="22">
        <f>ROUND(Tarifgruppen!E15*(1-'V-Tarif'!$J$1),2)</f>
        <v>2.58</v>
      </c>
      <c r="F16" s="22"/>
      <c r="G16" s="22"/>
    </row>
    <row r="17" spans="1:21" x14ac:dyDescent="0.2">
      <c r="A17" s="5" t="s">
        <v>77</v>
      </c>
      <c r="B17" s="5" t="s">
        <v>85</v>
      </c>
      <c r="C17" s="5" t="s">
        <v>123</v>
      </c>
      <c r="D17" s="22">
        <f>ROUND(Tarifgruppen!D16*(1-'V-Tarif'!$J$1),2)</f>
        <v>1.48</v>
      </c>
      <c r="E17" s="22">
        <f>ROUND(Tarifgruppen!E16*(1-'V-Tarif'!$J$1),2)</f>
        <v>2.19</v>
      </c>
      <c r="F17" s="22"/>
      <c r="G17" s="22"/>
    </row>
    <row r="18" spans="1:21" x14ac:dyDescent="0.2">
      <c r="A18" s="5" t="s">
        <v>77</v>
      </c>
      <c r="B18" s="5" t="s">
        <v>86</v>
      </c>
      <c r="C18" s="5" t="s">
        <v>123</v>
      </c>
      <c r="D18" s="22">
        <f>ROUND(Tarifgruppen!D17*(1-'V-Tarif'!$J$1),2)</f>
        <v>1.4</v>
      </c>
      <c r="E18" s="22">
        <f>ROUND(Tarifgruppen!E17*(1-'V-Tarif'!$J$1),2)</f>
        <v>2.06</v>
      </c>
      <c r="F18" s="22"/>
      <c r="G18" s="22"/>
    </row>
    <row r="19" spans="1:21" x14ac:dyDescent="0.2">
      <c r="A19" s="5"/>
      <c r="B19" s="5" t="s">
        <v>110</v>
      </c>
      <c r="C19" s="5" t="s">
        <v>123</v>
      </c>
      <c r="D19" s="22">
        <f>ROUND(Tarifgruppen!D18*(1-'V-Tarif'!$J$1),2)</f>
        <v>2.04</v>
      </c>
      <c r="E19" s="22">
        <f>ROUND(Tarifgruppen!E18*(1-'V-Tarif'!$J$1),2)</f>
        <v>2.58</v>
      </c>
      <c r="F19" s="22">
        <f>ROUND(Tarifgruppen!I18*(1-'V-Tarif'!$J$1),2)</f>
        <v>1.94</v>
      </c>
      <c r="G19" s="22"/>
    </row>
    <row r="20" spans="1:21" x14ac:dyDescent="0.2">
      <c r="A20" s="5"/>
      <c r="B20" s="5" t="s">
        <v>128</v>
      </c>
      <c r="C20" s="5" t="s">
        <v>127</v>
      </c>
      <c r="D20" s="22">
        <f>ROUND(Tarifgruppen!D19*(1-'V-Tarif'!$J$1),2)</f>
        <v>3.35</v>
      </c>
      <c r="E20" s="22">
        <f>ROUND(Tarifgruppen!E19*(1-'V-Tarif'!$J$1),2)</f>
        <v>3.35</v>
      </c>
      <c r="F20" s="22">
        <f>ROUND(Tarifgruppen!I19*(1-'V-Tarif'!$J$1),2)</f>
        <v>1.68</v>
      </c>
      <c r="G20" s="22">
        <f>ROUND(Tarifgruppen!J19*(1-'V-Tarif'!$J$1),2)</f>
        <v>3.35</v>
      </c>
    </row>
    <row r="21" spans="1:21" x14ac:dyDescent="0.2">
      <c r="A21" s="5"/>
      <c r="B21" s="5" t="s">
        <v>112</v>
      </c>
      <c r="C21" s="5" t="s">
        <v>127</v>
      </c>
      <c r="D21" s="22">
        <f>ROUND(Tarifgruppen!D20*(1-'V-Tarif'!$J$1),2)</f>
        <v>2.4</v>
      </c>
      <c r="E21" s="22">
        <f>ROUND(Tarifgruppen!E20*(1-'V-Tarif'!$J$1),2)</f>
        <v>2.4</v>
      </c>
      <c r="F21" s="22">
        <f>ROUND(Tarifgruppen!I20*(1-'V-Tarif'!$J$1),2)</f>
        <v>1.2</v>
      </c>
      <c r="G21" s="22">
        <f>ROUND(Tarifgruppen!J20*(1-'V-Tarif'!$J$1),2)</f>
        <v>2.4</v>
      </c>
    </row>
    <row r="22" spans="1:21" x14ac:dyDescent="0.2">
      <c r="A22" s="5"/>
      <c r="B22" s="5" t="s">
        <v>7</v>
      </c>
      <c r="C22" s="5"/>
      <c r="D22" s="22">
        <f>ROUND(Tarifgruppen!D21*(1-'V-Tarif'!$J$1),2)</f>
        <v>30</v>
      </c>
      <c r="E22" s="22">
        <f>ROUND(Tarifgruppen!E21*(1-'V-Tarif'!$J$1),2)</f>
        <v>30</v>
      </c>
      <c r="F22" s="22">
        <f>ROUND(Tarifgruppen!I21*(1-'V-Tarif'!$J$1),2)</f>
        <v>7.5</v>
      </c>
      <c r="G22" s="22">
        <f>ROUND(Tarifgruppen!J21*(1-'V-Tarif'!$J$1),2)</f>
        <v>60</v>
      </c>
    </row>
    <row r="26" spans="1:21" ht="13.5" thickBot="1" x14ac:dyDescent="0.25">
      <c r="B26" s="16" t="s">
        <v>6</v>
      </c>
    </row>
    <row r="27" spans="1:21" x14ac:dyDescent="0.2">
      <c r="B27" s="179" t="s">
        <v>10</v>
      </c>
      <c r="C27" s="180"/>
      <c r="D27" s="180"/>
      <c r="E27" s="180"/>
      <c r="F27" s="180"/>
      <c r="G27" s="180"/>
      <c r="H27" s="181"/>
      <c r="I27" s="179" t="s">
        <v>11</v>
      </c>
      <c r="J27" s="180"/>
      <c r="K27" s="180"/>
      <c r="L27" s="180"/>
      <c r="M27" s="180"/>
      <c r="N27" s="180"/>
      <c r="O27" s="181"/>
      <c r="Q27" s="5"/>
      <c r="R27" s="182" t="s">
        <v>40</v>
      </c>
      <c r="S27" s="182"/>
      <c r="T27" s="182" t="s">
        <v>38</v>
      </c>
      <c r="U27" s="182"/>
    </row>
    <row r="28" spans="1:21" ht="38.25" x14ac:dyDescent="0.2">
      <c r="A28" s="34" t="s">
        <v>43</v>
      </c>
      <c r="B28" s="35" t="s">
        <v>122</v>
      </c>
      <c r="C28" s="3" t="s">
        <v>105</v>
      </c>
      <c r="D28" s="3" t="s">
        <v>20</v>
      </c>
      <c r="E28" s="3" t="s">
        <v>21</v>
      </c>
      <c r="F28" s="3" t="s">
        <v>22</v>
      </c>
      <c r="G28" s="3" t="s">
        <v>58</v>
      </c>
      <c r="H28" s="36" t="s">
        <v>55</v>
      </c>
      <c r="I28" s="35" t="s">
        <v>122</v>
      </c>
      <c r="J28" s="3" t="s">
        <v>105</v>
      </c>
      <c r="K28" s="3" t="s">
        <v>20</v>
      </c>
      <c r="L28" s="3" t="s">
        <v>21</v>
      </c>
      <c r="M28" s="4" t="s">
        <v>22</v>
      </c>
      <c r="N28" s="4" t="s">
        <v>58</v>
      </c>
      <c r="O28" s="36" t="s">
        <v>55</v>
      </c>
      <c r="Q28" s="5" t="s">
        <v>43</v>
      </c>
      <c r="R28" s="5" t="s">
        <v>37</v>
      </c>
      <c r="S28" s="5" t="s">
        <v>36</v>
      </c>
      <c r="T28" s="5" t="s">
        <v>37</v>
      </c>
      <c r="U28" s="5" t="s">
        <v>36</v>
      </c>
    </row>
    <row r="29" spans="1:21" x14ac:dyDescent="0.2">
      <c r="A29" s="27"/>
      <c r="B29" s="39"/>
      <c r="C29" s="17"/>
      <c r="D29" s="17"/>
      <c r="E29" s="17"/>
      <c r="F29" s="17"/>
      <c r="G29" s="17"/>
      <c r="H29" s="40"/>
      <c r="I29" s="39"/>
      <c r="J29" s="17"/>
      <c r="K29" s="17"/>
      <c r="L29" s="17"/>
      <c r="M29" s="17"/>
      <c r="N29" s="17"/>
      <c r="O29" s="40"/>
      <c r="Q29" s="5">
        <v>1</v>
      </c>
      <c r="R29" s="17">
        <f>ROUND('Tarif URP'!B10*(1-'V-Tarif'!$J$1),2)</f>
        <v>0.54</v>
      </c>
      <c r="S29" s="17">
        <f>ROUND('Tarif URP'!C10*(1-'V-Tarif'!$J$1),2)</f>
        <v>0.73</v>
      </c>
      <c r="T29" s="17">
        <f>ROUND('Tarif URP'!D10*(1-'V-Tarif'!$J$1),2)</f>
        <v>0.62</v>
      </c>
      <c r="U29" s="17">
        <f>ROUND('Tarif URP'!E10*(1-'V-Tarif'!$J$1),2)</f>
        <v>0.92</v>
      </c>
    </row>
    <row r="30" spans="1:21" x14ac:dyDescent="0.2">
      <c r="A30" s="27"/>
      <c r="B30" s="39"/>
      <c r="C30" s="17"/>
      <c r="D30" s="17"/>
      <c r="E30" s="17"/>
      <c r="F30" s="17"/>
      <c r="G30" s="17"/>
      <c r="H30" s="40"/>
      <c r="I30" s="39"/>
      <c r="J30" s="17"/>
      <c r="K30" s="17"/>
      <c r="L30" s="17"/>
      <c r="M30" s="17"/>
      <c r="N30" s="17"/>
      <c r="O30" s="40"/>
      <c r="Q30" s="5">
        <v>2</v>
      </c>
      <c r="R30" s="17">
        <f>ROUND('Tarif URP'!B11*(1-'V-Tarif'!$J$1),2)</f>
        <v>0.54</v>
      </c>
      <c r="S30" s="17">
        <f>ROUND('Tarif URP'!C11*(1-'V-Tarif'!$J$1),2)</f>
        <v>0.73</v>
      </c>
      <c r="T30" s="17">
        <f>ROUND('Tarif URP'!D11*(1-'V-Tarif'!$J$1),2)</f>
        <v>0.62</v>
      </c>
      <c r="U30" s="17">
        <f>ROUND('Tarif URP'!E11*(1-'V-Tarif'!$J$1),2)</f>
        <v>0.92</v>
      </c>
    </row>
    <row r="31" spans="1:21" x14ac:dyDescent="0.2">
      <c r="A31" s="27"/>
      <c r="B31" s="39"/>
      <c r="C31" s="17"/>
      <c r="D31" s="17"/>
      <c r="E31" s="17"/>
      <c r="F31" s="17"/>
      <c r="G31" s="17"/>
      <c r="H31" s="40"/>
      <c r="I31" s="39"/>
      <c r="J31" s="17"/>
      <c r="K31" s="17"/>
      <c r="L31" s="17"/>
      <c r="M31" s="17"/>
      <c r="N31" s="17"/>
      <c r="O31" s="40"/>
      <c r="Q31" s="5">
        <v>3</v>
      </c>
      <c r="R31" s="17">
        <f>ROUND('Tarif URP'!B12*(1-'V-Tarif'!$J$1),2)</f>
        <v>0.54</v>
      </c>
      <c r="S31" s="17">
        <f>ROUND('Tarif URP'!C12*(1-'V-Tarif'!$J$1),2)</f>
        <v>0.73</v>
      </c>
      <c r="T31" s="17">
        <f>ROUND('Tarif URP'!D12*(1-'V-Tarif'!$J$1),2)</f>
        <v>0.62</v>
      </c>
      <c r="U31" s="17">
        <f>ROUND('Tarif URP'!E12*(1-'V-Tarif'!$J$1),2)</f>
        <v>0.92</v>
      </c>
    </row>
    <row r="32" spans="1:21" x14ac:dyDescent="0.2">
      <c r="A32" s="27">
        <v>67</v>
      </c>
      <c r="B32" s="37">
        <f>ROUND('Tarifgruppe S'!B17*(1-'V-Tarif'!$J$1),2)</f>
        <v>0.4</v>
      </c>
      <c r="C32" s="33">
        <f>ROUND('Tarifgruppe S'!C17*(1-'V-Tarif'!$J$1),2)</f>
        <v>0.56000000000000005</v>
      </c>
      <c r="D32" s="114">
        <f>ROUND('Tarifgruppe S'!D17*(1-'V-Tarif'!$J$1),2)</f>
        <v>0.69</v>
      </c>
      <c r="E32" s="33">
        <f>ROUND('Tarifgruppe S'!E17*(1-'V-Tarif'!$J$1),2)</f>
        <v>0.31</v>
      </c>
      <c r="F32" s="33">
        <f>ROUND('Tarifgruppe S'!F17*(1-'V-Tarif'!$J$1),2)</f>
        <v>0.21</v>
      </c>
      <c r="G32" s="33">
        <f>ROUND('Tarifgruppe S'!G17*(1-'V-Tarif'!$J$1),2)</f>
        <v>0.21</v>
      </c>
      <c r="H32" s="18">
        <f>ROUND('Tarifgruppe S'!H17*(1-'V-Tarif'!$J$1),2)</f>
        <v>2.44</v>
      </c>
      <c r="I32" s="37">
        <f>ROUND('Tarifgruppe S'!I17*(1-'V-Tarif'!$J$1),2)</f>
        <v>0.33</v>
      </c>
      <c r="J32" s="33">
        <f>ROUND('Tarifgruppe S'!J17*(1-'V-Tarif'!$J$1),2)</f>
        <v>0.47</v>
      </c>
      <c r="K32" s="33">
        <f>ROUND('Tarifgruppe S'!K17*(1-'V-Tarif'!$J$1),2)</f>
        <v>0.57999999999999996</v>
      </c>
      <c r="L32" s="33">
        <f>ROUND('Tarifgruppe S'!L17*(1-'V-Tarif'!$J$1),2)</f>
        <v>0.26</v>
      </c>
      <c r="M32" s="33">
        <f>ROUND('Tarifgruppe S'!M17*(1-'V-Tarif'!$J$1),2)</f>
        <v>0.18</v>
      </c>
      <c r="N32" s="33">
        <f>ROUND('Tarifgruppe S'!N17*(1-'V-Tarif'!$J$1),2)</f>
        <v>0.17</v>
      </c>
      <c r="O32" s="18">
        <f>ROUND('Tarifgruppe S'!O17*(1-'V-Tarif'!$J$1),2)</f>
        <v>2.04</v>
      </c>
      <c r="Q32" s="5">
        <v>4</v>
      </c>
      <c r="R32" s="17">
        <f>ROUND('Tarif URP'!B13*(1-'V-Tarif'!$J$1),2)</f>
        <v>0.54</v>
      </c>
      <c r="S32" s="17">
        <f>ROUND('Tarif URP'!C13*(1-'V-Tarif'!$J$1),2)</f>
        <v>0.73</v>
      </c>
      <c r="T32" s="17">
        <f>ROUND('Tarif URP'!D13*(1-'V-Tarif'!$J$1),2)</f>
        <v>0.62</v>
      </c>
      <c r="U32" s="17">
        <f>ROUND('Tarif URP'!E13*(1-'V-Tarif'!$J$1),2)</f>
        <v>0.92</v>
      </c>
    </row>
    <row r="33" spans="1:21" x14ac:dyDescent="0.2">
      <c r="A33" s="27">
        <v>68</v>
      </c>
      <c r="B33" s="37">
        <f>ROUND('Tarifgruppe S'!B18*(1-'V-Tarif'!$J$1),2)</f>
        <v>0.42</v>
      </c>
      <c r="C33" s="33">
        <f>ROUND('Tarifgruppe S'!C18*(1-'V-Tarif'!$J$1),2)</f>
        <v>0.59</v>
      </c>
      <c r="D33" s="33">
        <f>ROUND('Tarifgruppe S'!D18*(1-'V-Tarif'!$J$1),2)</f>
        <v>0.73</v>
      </c>
      <c r="E33" s="33">
        <f>ROUND('Tarifgruppe S'!E18*(1-'V-Tarif'!$J$1),2)</f>
        <v>0.33</v>
      </c>
      <c r="F33" s="33">
        <f>ROUND('Tarifgruppe S'!F18*(1-'V-Tarif'!$J$1),2)</f>
        <v>0.22</v>
      </c>
      <c r="G33" s="33">
        <f>ROUND('Tarifgruppe S'!G18*(1-'V-Tarif'!$J$1),2)</f>
        <v>0.22</v>
      </c>
      <c r="H33" s="18">
        <f>ROUND('Tarifgruppe S'!H18*(1-'V-Tarif'!$J$1),2)</f>
        <v>2.57</v>
      </c>
      <c r="I33" s="37">
        <f>ROUND('Tarifgruppe S'!I18*(1-'V-Tarif'!$J$1),2)</f>
        <v>0.35</v>
      </c>
      <c r="J33" s="33">
        <f>ROUND('Tarifgruppe S'!J18*(1-'V-Tarif'!$J$1),2)</f>
        <v>0.49</v>
      </c>
      <c r="K33" s="33">
        <f>ROUND('Tarifgruppe S'!K18*(1-'V-Tarif'!$J$1),2)</f>
        <v>0.61</v>
      </c>
      <c r="L33" s="33">
        <f>ROUND('Tarifgruppe S'!L18*(1-'V-Tarif'!$J$1),2)</f>
        <v>0.28000000000000003</v>
      </c>
      <c r="M33" s="33">
        <f>ROUND('Tarifgruppe S'!M18*(1-'V-Tarif'!$J$1),2)</f>
        <v>0.19</v>
      </c>
      <c r="N33" s="33">
        <f>ROUND('Tarifgruppe S'!N18*(1-'V-Tarif'!$J$1),2)</f>
        <v>0.18</v>
      </c>
      <c r="O33" s="18">
        <f>ROUND('Tarifgruppe S'!O18*(1-'V-Tarif'!$J$1),2)</f>
        <v>2.14</v>
      </c>
      <c r="Q33" s="5">
        <v>5</v>
      </c>
      <c r="R33" s="17">
        <f>ROUND('Tarif URP'!B14*(1-'V-Tarif'!$J$1),2)</f>
        <v>0.54</v>
      </c>
      <c r="S33" s="17">
        <f>ROUND('Tarif URP'!C14*(1-'V-Tarif'!$J$1),2)</f>
        <v>0.73</v>
      </c>
      <c r="T33" s="17">
        <f>ROUND('Tarif URP'!D14*(1-'V-Tarif'!$J$1),2)</f>
        <v>0.62</v>
      </c>
      <c r="U33" s="17">
        <f>ROUND('Tarif URP'!E14*(1-'V-Tarif'!$J$1),2)</f>
        <v>0.92</v>
      </c>
    </row>
    <row r="34" spans="1:21" x14ac:dyDescent="0.2">
      <c r="A34" s="27">
        <v>69</v>
      </c>
      <c r="B34" s="37">
        <f>ROUND('Tarifgruppe S'!B19*(1-'V-Tarif'!$J$1),2)</f>
        <v>0.44</v>
      </c>
      <c r="C34" s="115">
        <f>ROUND('Tarifgruppe S'!C19*(1-'V-Tarif'!$J$1),2)</f>
        <v>0.62</v>
      </c>
      <c r="D34" s="33">
        <f>ROUND('Tarifgruppe S'!D19*(1-'V-Tarif'!$J$1),2)</f>
        <v>0.76</v>
      </c>
      <c r="E34" s="33">
        <f>ROUND('Tarifgruppe S'!E19*(1-'V-Tarif'!$J$1),2)</f>
        <v>0.35</v>
      </c>
      <c r="F34" s="33">
        <f>ROUND('Tarifgruppe S'!F19*(1-'V-Tarif'!$J$1),2)</f>
        <v>0.23</v>
      </c>
      <c r="G34" s="33">
        <f>ROUND('Tarifgruppe S'!G19*(1-'V-Tarif'!$J$1),2)</f>
        <v>0.23</v>
      </c>
      <c r="H34" s="18">
        <f>ROUND('Tarifgruppe S'!H19*(1-'V-Tarif'!$J$1),2)</f>
        <v>2.69</v>
      </c>
      <c r="I34" s="37">
        <f>ROUND('Tarifgruppe S'!I19*(1-'V-Tarif'!$J$1),2)</f>
        <v>0.37</v>
      </c>
      <c r="J34" s="33">
        <f>ROUND('Tarifgruppe S'!J19*(1-'V-Tarif'!$J$1),2)</f>
        <v>0.52</v>
      </c>
      <c r="K34" s="33">
        <f>ROUND('Tarifgruppe S'!K19*(1-'V-Tarif'!$J$1),2)</f>
        <v>0.64</v>
      </c>
      <c r="L34" s="33">
        <f>ROUND('Tarifgruppe S'!L19*(1-'V-Tarif'!$J$1),2)</f>
        <v>0.28999999999999998</v>
      </c>
      <c r="M34" s="33">
        <f>ROUND('Tarifgruppe S'!M19*(1-'V-Tarif'!$J$1),2)</f>
        <v>0.19</v>
      </c>
      <c r="N34" s="33">
        <f>ROUND('Tarifgruppe S'!N19*(1-'V-Tarif'!$J$1),2)</f>
        <v>0.19</v>
      </c>
      <c r="O34" s="18">
        <f>ROUND('Tarifgruppe S'!O19*(1-'V-Tarif'!$J$1),2)</f>
        <v>2.25</v>
      </c>
      <c r="Q34" s="5">
        <v>6</v>
      </c>
      <c r="R34" s="17">
        <f>ROUND('Tarif URP'!B15*(1-'V-Tarif'!$J$1),2)</f>
        <v>0.54</v>
      </c>
      <c r="S34" s="17">
        <f>ROUND('Tarif URP'!C15*(1-'V-Tarif'!$J$1),2)</f>
        <v>0.73</v>
      </c>
      <c r="T34" s="17">
        <f>ROUND('Tarif URP'!D15*(1-'V-Tarif'!$J$1),2)</f>
        <v>0.62</v>
      </c>
      <c r="U34" s="17">
        <f>ROUND('Tarif URP'!E15*(1-'V-Tarif'!$J$1),2)</f>
        <v>0.92</v>
      </c>
    </row>
    <row r="35" spans="1:21" x14ac:dyDescent="0.2">
      <c r="A35" s="27">
        <v>70</v>
      </c>
      <c r="B35" s="116">
        <f>ROUND('Tarifgruppe S'!B20*(1-'V-Tarif'!$J$1),2)</f>
        <v>0.46</v>
      </c>
      <c r="C35" s="115">
        <f>ROUND('Tarifgruppe S'!C20*(1-'V-Tarif'!$J$1),2)</f>
        <v>0.65</v>
      </c>
      <c r="D35" s="33">
        <f>ROUND('Tarifgruppe S'!D20*(1-'V-Tarif'!$J$1),2)</f>
        <v>0.8</v>
      </c>
      <c r="E35" s="33">
        <f>ROUND('Tarifgruppe S'!E20*(1-'V-Tarif'!$J$1),2)</f>
        <v>0.36</v>
      </c>
      <c r="F35" s="114">
        <f>ROUND('Tarifgruppe S'!F20*(1-'V-Tarif'!$J$1),2)</f>
        <v>0.24</v>
      </c>
      <c r="G35" s="114">
        <f>ROUND('Tarifgruppe S'!G20*(1-'V-Tarif'!$J$1),2)</f>
        <v>0.24</v>
      </c>
      <c r="H35" s="18">
        <f>ROUND('Tarifgruppe S'!H20*(1-'V-Tarif'!$J$1),2)</f>
        <v>2.83</v>
      </c>
      <c r="I35" s="37">
        <f>ROUND('Tarifgruppe S'!I20*(1-'V-Tarif'!$J$1),2)</f>
        <v>0.39</v>
      </c>
      <c r="J35" s="33">
        <f>ROUND('Tarifgruppe S'!J20*(1-'V-Tarif'!$J$1),2)</f>
        <v>0.54</v>
      </c>
      <c r="K35" s="33">
        <f>ROUND('Tarifgruppe S'!K20*(1-'V-Tarif'!$J$1),2)</f>
        <v>0.67</v>
      </c>
      <c r="L35" s="33">
        <f>ROUND('Tarifgruppe S'!L20*(1-'V-Tarif'!$J$1),2)</f>
        <v>0.3</v>
      </c>
      <c r="M35" s="33">
        <f>ROUND('Tarifgruppe S'!M20*(1-'V-Tarif'!$J$1),2)</f>
        <v>0.2</v>
      </c>
      <c r="N35" s="33">
        <f>ROUND('Tarifgruppe S'!N20*(1-'V-Tarif'!$J$1),2)</f>
        <v>0.2</v>
      </c>
      <c r="O35" s="18">
        <f>ROUND('Tarifgruppe S'!O20*(1-'V-Tarif'!$J$1),2)</f>
        <v>2.36</v>
      </c>
      <c r="Q35" s="5">
        <v>7</v>
      </c>
      <c r="R35" s="17">
        <f>ROUND('Tarif URP'!B16*(1-'V-Tarif'!$J$1),2)</f>
        <v>0.54</v>
      </c>
      <c r="S35" s="17">
        <f>ROUND('Tarif URP'!C16*(1-'V-Tarif'!$J$1),2)</f>
        <v>0.73</v>
      </c>
      <c r="T35" s="17">
        <f>ROUND('Tarif URP'!D16*(1-'V-Tarif'!$J$1),2)</f>
        <v>0.62</v>
      </c>
      <c r="U35" s="17">
        <f>ROUND('Tarif URP'!E16*(1-'V-Tarif'!$J$1),2)</f>
        <v>0.92</v>
      </c>
    </row>
    <row r="36" spans="1:21" x14ac:dyDescent="0.2">
      <c r="A36" s="27">
        <v>71</v>
      </c>
      <c r="B36" s="37">
        <f>ROUND('Tarifgruppe S'!B21*(1-'V-Tarif'!$J$1),2)</f>
        <v>0.48</v>
      </c>
      <c r="C36" s="115">
        <f>ROUND('Tarifgruppe S'!C21*(1-'V-Tarif'!$J$1),2)</f>
        <v>0.68</v>
      </c>
      <c r="D36" s="33">
        <f>ROUND('Tarifgruppe S'!D21*(1-'V-Tarif'!$J$1),2)</f>
        <v>0.84</v>
      </c>
      <c r="E36" s="33">
        <f>ROUND('Tarifgruppe S'!E21*(1-'V-Tarif'!$J$1),2)</f>
        <v>0.38</v>
      </c>
      <c r="F36" s="33">
        <f>ROUND('Tarifgruppe S'!F21*(1-'V-Tarif'!$J$1),2)</f>
        <v>0.26</v>
      </c>
      <c r="G36" s="33">
        <f>ROUND('Tarifgruppe S'!G21*(1-'V-Tarif'!$J$1),2)</f>
        <v>0.25</v>
      </c>
      <c r="H36" s="18">
        <f>ROUND('Tarifgruppe S'!H21*(1-'V-Tarif'!$J$1),2)</f>
        <v>2.97</v>
      </c>
      <c r="I36" s="37">
        <f>ROUND('Tarifgruppe S'!I21*(1-'V-Tarif'!$J$1),2)</f>
        <v>0.4</v>
      </c>
      <c r="J36" s="33">
        <f>ROUND('Tarifgruppe S'!J21*(1-'V-Tarif'!$J$1),2)</f>
        <v>0.56999999999999995</v>
      </c>
      <c r="K36" s="33">
        <f>ROUND('Tarifgruppe S'!K21*(1-'V-Tarif'!$J$1),2)</f>
        <v>0.7</v>
      </c>
      <c r="L36" s="33">
        <f>ROUND('Tarifgruppe S'!L21*(1-'V-Tarif'!$J$1),2)</f>
        <v>0.32</v>
      </c>
      <c r="M36" s="33">
        <f>ROUND('Tarifgruppe S'!M21*(1-'V-Tarif'!$J$1),2)</f>
        <v>0.21</v>
      </c>
      <c r="N36" s="33">
        <f>ROUND('Tarifgruppe S'!N21*(1-'V-Tarif'!$J$1),2)</f>
        <v>0.21</v>
      </c>
      <c r="O36" s="18">
        <f>ROUND('Tarifgruppe S'!O21*(1-'V-Tarif'!$J$1),2)</f>
        <v>2.48</v>
      </c>
      <c r="Q36" s="5">
        <v>8</v>
      </c>
      <c r="R36" s="17">
        <f>ROUND('Tarif URP'!B17*(1-'V-Tarif'!$J$1),2)</f>
        <v>0.54</v>
      </c>
      <c r="S36" s="17">
        <f>ROUND('Tarif URP'!C17*(1-'V-Tarif'!$J$1),2)</f>
        <v>0.73</v>
      </c>
      <c r="T36" s="17">
        <f>ROUND('Tarif URP'!D17*(1-'V-Tarif'!$J$1),2)</f>
        <v>0.62</v>
      </c>
      <c r="U36" s="17">
        <f>ROUND('Tarif URP'!E17*(1-'V-Tarif'!$J$1),2)</f>
        <v>0.92</v>
      </c>
    </row>
    <row r="37" spans="1:21" x14ac:dyDescent="0.2">
      <c r="A37" s="27">
        <v>72</v>
      </c>
      <c r="B37" s="37">
        <f>ROUND('Tarifgruppe S'!B22*(1-'V-Tarif'!$J$1),2)</f>
        <v>0.51</v>
      </c>
      <c r="C37" s="33">
        <f>ROUND('Tarifgruppe S'!C22*(1-'V-Tarif'!$J$1),2)</f>
        <v>0.72</v>
      </c>
      <c r="D37" s="33">
        <f>ROUND('Tarifgruppe S'!D22*(1-'V-Tarif'!$J$1),2)</f>
        <v>0.88</v>
      </c>
      <c r="E37" s="33">
        <f>ROUND('Tarifgruppe S'!E22*(1-'V-Tarif'!$J$1),2)</f>
        <v>0.4</v>
      </c>
      <c r="F37" s="33">
        <f>ROUND('Tarifgruppe S'!F22*(1-'V-Tarif'!$J$1),2)</f>
        <v>0.27</v>
      </c>
      <c r="G37" s="33">
        <f>ROUND('Tarifgruppe S'!G22*(1-'V-Tarif'!$J$1),2)</f>
        <v>0.26</v>
      </c>
      <c r="H37" s="18">
        <f>ROUND('Tarifgruppe S'!H22*(1-'V-Tarif'!$J$1),2)</f>
        <v>3.12</v>
      </c>
      <c r="I37" s="37">
        <f>ROUND('Tarifgruppe S'!I22*(1-'V-Tarif'!$J$1),2)</f>
        <v>0.42</v>
      </c>
      <c r="J37" s="33">
        <f>ROUND('Tarifgruppe S'!J22*(1-'V-Tarif'!$J$1),2)</f>
        <v>0.6</v>
      </c>
      <c r="K37" s="33">
        <f>ROUND('Tarifgruppe S'!K22*(1-'V-Tarif'!$J$1),2)</f>
        <v>0.74</v>
      </c>
      <c r="L37" s="33">
        <f>ROUND('Tarifgruppe S'!L22*(1-'V-Tarif'!$J$1),2)</f>
        <v>0.33</v>
      </c>
      <c r="M37" s="33">
        <f>ROUND('Tarifgruppe S'!M22*(1-'V-Tarif'!$J$1),2)</f>
        <v>0.22</v>
      </c>
      <c r="N37" s="33">
        <f>ROUND('Tarifgruppe S'!N22*(1-'V-Tarif'!$J$1),2)</f>
        <v>0.22</v>
      </c>
      <c r="O37" s="18">
        <f>ROUND('Tarifgruppe S'!O22*(1-'V-Tarif'!$J$1),2)</f>
        <v>2.6</v>
      </c>
      <c r="Q37" s="5">
        <v>9</v>
      </c>
      <c r="R37" s="17">
        <f>ROUND('Tarif URP'!B18*(1-'V-Tarif'!$J$1),2)</f>
        <v>0.54</v>
      </c>
      <c r="S37" s="17">
        <f>ROUND('Tarif URP'!C18*(1-'V-Tarif'!$J$1),2)</f>
        <v>0.73</v>
      </c>
      <c r="T37" s="17">
        <f>ROUND('Tarif URP'!D18*(1-'V-Tarif'!$J$1),2)</f>
        <v>0.62</v>
      </c>
      <c r="U37" s="17">
        <f>ROUND('Tarif URP'!E18*(1-'V-Tarif'!$J$1),2)</f>
        <v>0.92</v>
      </c>
    </row>
    <row r="38" spans="1:21" x14ac:dyDescent="0.2">
      <c r="A38" s="27">
        <v>73</v>
      </c>
      <c r="B38" s="37">
        <f>ROUND('Tarifgruppe S'!B23*(1-'V-Tarif'!$J$1),2)</f>
        <v>0.53</v>
      </c>
      <c r="C38" s="33">
        <f>ROUND('Tarifgruppe S'!C23*(1-'V-Tarif'!$J$1),2)</f>
        <v>0.75</v>
      </c>
      <c r="D38" s="33">
        <f>ROUND('Tarifgruppe S'!D23*(1-'V-Tarif'!$J$1),2)</f>
        <v>0.93</v>
      </c>
      <c r="E38" s="33">
        <f>ROUND('Tarifgruppe S'!E23*(1-'V-Tarif'!$J$1),2)</f>
        <v>0.42</v>
      </c>
      <c r="F38" s="33">
        <f>ROUND('Tarifgruppe S'!F23*(1-'V-Tarif'!$J$1),2)</f>
        <v>0.28000000000000003</v>
      </c>
      <c r="G38" s="33">
        <f>ROUND('Tarifgruppe S'!G23*(1-'V-Tarif'!$J$1),2)</f>
        <v>0.28000000000000003</v>
      </c>
      <c r="H38" s="18">
        <f>ROUND('Tarifgruppe S'!H23*(1-'V-Tarif'!$J$1),2)</f>
        <v>3.28</v>
      </c>
      <c r="I38" s="37">
        <f>ROUND('Tarifgruppe S'!I23*(1-'V-Tarif'!$J$1),2)</f>
        <v>0.45</v>
      </c>
      <c r="J38" s="33">
        <f>ROUND('Tarifgruppe S'!J23*(1-'V-Tarif'!$J$1),2)</f>
        <v>0.63</v>
      </c>
      <c r="K38" s="33">
        <f>ROUND('Tarifgruppe S'!K23*(1-'V-Tarif'!$J$1),2)</f>
        <v>0.77</v>
      </c>
      <c r="L38" s="33">
        <f>ROUND('Tarifgruppe S'!L23*(1-'V-Tarif'!$J$1),2)</f>
        <v>0.35</v>
      </c>
      <c r="M38" s="33">
        <f>ROUND('Tarifgruppe S'!M23*(1-'V-Tarif'!$J$1),2)</f>
        <v>0.24</v>
      </c>
      <c r="N38" s="33">
        <f>ROUND('Tarifgruppe S'!N23*(1-'V-Tarif'!$J$1),2)</f>
        <v>0.23</v>
      </c>
      <c r="O38" s="18">
        <f>ROUND('Tarifgruppe S'!O23*(1-'V-Tarif'!$J$1),2)</f>
        <v>2.73</v>
      </c>
      <c r="Q38" s="5">
        <v>10</v>
      </c>
      <c r="R38" s="17">
        <f>ROUND('Tarif URP'!B19*(1-'V-Tarif'!$J$1),2)</f>
        <v>0.54</v>
      </c>
      <c r="S38" s="17">
        <f>ROUND('Tarif URP'!C19*(1-'V-Tarif'!$J$1),2)</f>
        <v>0.73</v>
      </c>
      <c r="T38" s="17">
        <f>ROUND('Tarif URP'!D19*(1-'V-Tarif'!$J$1),2)</f>
        <v>0.62</v>
      </c>
      <c r="U38" s="17">
        <f>ROUND('Tarif URP'!E19*(1-'V-Tarif'!$J$1),2)</f>
        <v>0.92</v>
      </c>
    </row>
    <row r="39" spans="1:21" x14ac:dyDescent="0.2">
      <c r="A39" s="27">
        <v>74</v>
      </c>
      <c r="B39" s="37">
        <f>ROUND('Tarifgruppe S'!B24*(1-'V-Tarif'!$J$1),2)</f>
        <v>0.56000000000000005</v>
      </c>
      <c r="C39" s="33">
        <f>ROUND('Tarifgruppe S'!C24*(1-'V-Tarif'!$J$1),2)</f>
        <v>0.79</v>
      </c>
      <c r="D39" s="33">
        <f>ROUND('Tarifgruppe S'!D24*(1-'V-Tarif'!$J$1),2)</f>
        <v>0.97</v>
      </c>
      <c r="E39" s="33">
        <f>ROUND('Tarifgruppe S'!E24*(1-'V-Tarif'!$J$1),2)</f>
        <v>0.44</v>
      </c>
      <c r="F39" s="33">
        <f>ROUND('Tarifgruppe S'!F24*(1-'V-Tarif'!$J$1),2)</f>
        <v>0.3</v>
      </c>
      <c r="G39" s="33">
        <f>ROUND('Tarifgruppe S'!G24*(1-'V-Tarif'!$J$1),2)</f>
        <v>0.28999999999999998</v>
      </c>
      <c r="H39" s="18">
        <f>ROUND('Tarifgruppe S'!H24*(1-'V-Tarif'!$J$1),2)</f>
        <v>3.44</v>
      </c>
      <c r="I39" s="37">
        <f>ROUND('Tarifgruppe S'!I24*(1-'V-Tarif'!$J$1),2)</f>
        <v>0.47</v>
      </c>
      <c r="J39" s="33">
        <f>ROUND('Tarifgruppe S'!J24*(1-'V-Tarif'!$J$1),2)</f>
        <v>0.66</v>
      </c>
      <c r="K39" s="33">
        <f>ROUND('Tarifgruppe S'!K24*(1-'V-Tarif'!$J$1),2)</f>
        <v>0.81</v>
      </c>
      <c r="L39" s="33">
        <f>ROUND('Tarifgruppe S'!L24*(1-'V-Tarif'!$J$1),2)</f>
        <v>0.37</v>
      </c>
      <c r="M39" s="33">
        <f>ROUND('Tarifgruppe S'!M24*(1-'V-Tarif'!$J$1),2)</f>
        <v>0.25</v>
      </c>
      <c r="N39" s="33">
        <f>ROUND('Tarifgruppe S'!N24*(1-'V-Tarif'!$J$1),2)</f>
        <v>0.24</v>
      </c>
      <c r="O39" s="18">
        <f>ROUND('Tarifgruppe S'!O24*(1-'V-Tarif'!$J$1),2)</f>
        <v>2.87</v>
      </c>
      <c r="Q39" s="5">
        <v>11</v>
      </c>
      <c r="R39" s="17">
        <f>ROUND('Tarif URP'!B20*(1-'V-Tarif'!$J$1),2)</f>
        <v>0.54</v>
      </c>
      <c r="S39" s="17">
        <f>ROUND('Tarif URP'!C20*(1-'V-Tarif'!$J$1),2)</f>
        <v>0.73</v>
      </c>
      <c r="T39" s="17">
        <f>ROUND('Tarif URP'!D20*(1-'V-Tarif'!$J$1),2)</f>
        <v>0.62</v>
      </c>
      <c r="U39" s="17">
        <f>ROUND('Tarif URP'!E20*(1-'V-Tarif'!$J$1),2)</f>
        <v>0.92</v>
      </c>
    </row>
    <row r="40" spans="1:21" x14ac:dyDescent="0.2">
      <c r="A40" s="38">
        <v>75</v>
      </c>
      <c r="B40" s="116">
        <f>ROUND('Tarifgruppe S'!B25*(1-'V-Tarif'!$J$1),2)</f>
        <v>0.59</v>
      </c>
      <c r="C40" s="33">
        <f>ROUND('Tarifgruppe S'!C25*(1-'V-Tarif'!$J$1),2)</f>
        <v>0.83</v>
      </c>
      <c r="D40" s="33">
        <f>ROUND('Tarifgruppe S'!D25*(1-'V-Tarif'!$J$1),2)</f>
        <v>1.02</v>
      </c>
      <c r="E40" s="33">
        <f>ROUND('Tarifgruppe S'!E25*(1-'V-Tarif'!$J$1),2)</f>
        <v>0.46</v>
      </c>
      <c r="F40" s="33">
        <f>ROUND('Tarifgruppe S'!F25*(1-'V-Tarif'!$J$1),2)</f>
        <v>0.31</v>
      </c>
      <c r="G40" s="33">
        <f>ROUND('Tarifgruppe S'!G25*(1-'V-Tarif'!$J$1),2)</f>
        <v>0.3</v>
      </c>
      <c r="H40" s="18">
        <f>ROUND('Tarifgruppe S'!H25*(1-'V-Tarif'!$J$1),2)</f>
        <v>3.61</v>
      </c>
      <c r="I40" s="37">
        <f>ROUND('Tarifgruppe S'!I25*(1-'V-Tarif'!$J$1),2)</f>
        <v>0.49</v>
      </c>
      <c r="J40" s="33">
        <f>ROUND('Tarifgruppe S'!J25*(1-'V-Tarif'!$J$1),2)</f>
        <v>0.69</v>
      </c>
      <c r="K40" s="33">
        <f>ROUND('Tarifgruppe S'!K25*(1-'V-Tarif'!$J$1),2)</f>
        <v>0.85</v>
      </c>
      <c r="L40" s="33">
        <f>ROUND('Tarifgruppe S'!L25*(1-'V-Tarif'!$J$1),2)</f>
        <v>0.39</v>
      </c>
      <c r="M40" s="33">
        <f>ROUND('Tarifgruppe S'!M25*(1-'V-Tarif'!$J$1),2)</f>
        <v>0.26</v>
      </c>
      <c r="N40" s="33">
        <f>ROUND('Tarifgruppe S'!N25*(1-'V-Tarif'!$J$1),2)</f>
        <v>0.25</v>
      </c>
      <c r="O40" s="18">
        <f>ROUND('Tarifgruppe S'!O25*(1-'V-Tarif'!$J$1),2)</f>
        <v>3.01</v>
      </c>
      <c r="Q40" s="5">
        <v>12</v>
      </c>
      <c r="R40" s="17">
        <f>ROUND('Tarif URP'!B21*(1-'V-Tarif'!$J$1),2)</f>
        <v>0.54</v>
      </c>
      <c r="S40" s="17">
        <f>ROUND('Tarif URP'!C21*(1-'V-Tarif'!$J$1),2)</f>
        <v>0.73</v>
      </c>
      <c r="T40" s="17">
        <f>ROUND('Tarif URP'!D21*(1-'V-Tarif'!$J$1),2)</f>
        <v>0.62</v>
      </c>
      <c r="U40" s="17">
        <f>ROUND('Tarif URP'!E21*(1-'V-Tarif'!$J$1),2)</f>
        <v>0.92</v>
      </c>
    </row>
    <row r="41" spans="1:21" x14ac:dyDescent="0.2">
      <c r="A41" s="27">
        <v>76</v>
      </c>
      <c r="B41" s="37">
        <f>ROUND('Tarifgruppe S'!B26*(1-'V-Tarif'!$J$1),2)</f>
        <v>0.62</v>
      </c>
      <c r="C41" s="33">
        <f>ROUND('Tarifgruppe S'!C26*(1-'V-Tarif'!$J$1),2)</f>
        <v>0.87</v>
      </c>
      <c r="D41" s="33">
        <f>ROUND('Tarifgruppe S'!D26*(1-'V-Tarif'!$J$1),2)</f>
        <v>1.07</v>
      </c>
      <c r="E41" s="33">
        <f>ROUND('Tarifgruppe S'!E26*(1-'V-Tarif'!$J$1),2)</f>
        <v>0.49</v>
      </c>
      <c r="F41" s="33">
        <f>ROUND('Tarifgruppe S'!F26*(1-'V-Tarif'!$J$1),2)</f>
        <v>0.33</v>
      </c>
      <c r="G41" s="33">
        <f>ROUND('Tarifgruppe S'!G26*(1-'V-Tarif'!$J$1),2)</f>
        <v>0.32</v>
      </c>
      <c r="H41" s="18">
        <f>ROUND('Tarifgruppe S'!H26*(1-'V-Tarif'!$J$1),2)</f>
        <v>3.79</v>
      </c>
      <c r="I41" s="37">
        <f>ROUND('Tarifgruppe S'!I26*(1-'V-Tarif'!$J$1),2)</f>
        <v>0.52</v>
      </c>
      <c r="J41" s="33">
        <f>ROUND('Tarifgruppe S'!J26*(1-'V-Tarif'!$J$1),2)</f>
        <v>0.72</v>
      </c>
      <c r="K41" s="33">
        <f>ROUND('Tarifgruppe S'!K26*(1-'V-Tarif'!$J$1),2)</f>
        <v>0.89</v>
      </c>
      <c r="L41" s="33">
        <f>ROUND('Tarifgruppe S'!L26*(1-'V-Tarif'!$J$1),2)</f>
        <v>0.41</v>
      </c>
      <c r="M41" s="33">
        <f>ROUND('Tarifgruppe S'!M26*(1-'V-Tarif'!$J$1),2)</f>
        <v>0.27</v>
      </c>
      <c r="N41" s="33">
        <f>ROUND('Tarifgruppe S'!N26*(1-'V-Tarif'!$J$1),2)</f>
        <v>0.27</v>
      </c>
      <c r="O41" s="18">
        <f>ROUND('Tarifgruppe S'!O26*(1-'V-Tarif'!$J$1),2)</f>
        <v>3.16</v>
      </c>
      <c r="Q41" s="5">
        <v>13</v>
      </c>
      <c r="R41" s="17">
        <f>ROUND('Tarif URP'!B22*(1-'V-Tarif'!$J$1),2)</f>
        <v>0.54</v>
      </c>
      <c r="S41" s="17">
        <f>ROUND('Tarif URP'!C22*(1-'V-Tarif'!$J$1),2)</f>
        <v>0.73</v>
      </c>
      <c r="T41" s="17">
        <f>ROUND('Tarif URP'!D22*(1-'V-Tarif'!$J$1),2)</f>
        <v>0.62</v>
      </c>
      <c r="U41" s="17">
        <f>ROUND('Tarif URP'!E22*(1-'V-Tarif'!$J$1),2)</f>
        <v>0.92</v>
      </c>
    </row>
    <row r="42" spans="1:21" x14ac:dyDescent="0.2">
      <c r="A42" s="27">
        <v>77</v>
      </c>
      <c r="B42" s="37">
        <f>ROUND('Tarifgruppe S'!B27*(1-'V-Tarif'!$J$1),2)</f>
        <v>0.65</v>
      </c>
      <c r="C42" s="33">
        <f>ROUND('Tarifgruppe S'!C27*(1-'V-Tarif'!$J$1),2)</f>
        <v>0.91</v>
      </c>
      <c r="D42" s="33">
        <f>ROUND('Tarifgruppe S'!D27*(1-'V-Tarif'!$J$1),2)</f>
        <v>1.1299999999999999</v>
      </c>
      <c r="E42" s="33">
        <f>ROUND('Tarifgruppe S'!E27*(1-'V-Tarif'!$J$1),2)</f>
        <v>0.51</v>
      </c>
      <c r="F42" s="33">
        <f>ROUND('Tarifgruppe S'!F27*(1-'V-Tarif'!$J$1),2)</f>
        <v>0.34</v>
      </c>
      <c r="G42" s="33">
        <f>ROUND('Tarifgruppe S'!G27*(1-'V-Tarif'!$J$1),2)</f>
        <v>0.33</v>
      </c>
      <c r="H42" s="18">
        <f>ROUND('Tarifgruppe S'!H27*(1-'V-Tarif'!$J$1),2)</f>
        <v>3.98</v>
      </c>
      <c r="I42" s="37">
        <f>ROUND('Tarifgruppe S'!I27*(1-'V-Tarif'!$J$1),2)</f>
        <v>0.54</v>
      </c>
      <c r="J42" s="33">
        <f>ROUND('Tarifgruppe S'!J27*(1-'V-Tarif'!$J$1),2)</f>
        <v>0.76</v>
      </c>
      <c r="K42" s="33">
        <f>ROUND('Tarifgruppe S'!K27*(1-'V-Tarif'!$J$1),2)</f>
        <v>0.94</v>
      </c>
      <c r="L42" s="33">
        <f>ROUND('Tarifgruppe S'!L27*(1-'V-Tarif'!$J$1),2)</f>
        <v>0.43</v>
      </c>
      <c r="M42" s="33">
        <f>ROUND('Tarifgruppe S'!M27*(1-'V-Tarif'!$J$1),2)</f>
        <v>0.28999999999999998</v>
      </c>
      <c r="N42" s="33">
        <f>ROUND('Tarifgruppe S'!N27*(1-'V-Tarif'!$J$1),2)</f>
        <v>0.28000000000000003</v>
      </c>
      <c r="O42" s="18">
        <f>ROUND('Tarifgruppe S'!O27*(1-'V-Tarif'!$J$1),2)</f>
        <v>3.32</v>
      </c>
      <c r="Q42" s="5">
        <v>14</v>
      </c>
      <c r="R42" s="17">
        <f>ROUND('Tarif URP'!B23*(1-'V-Tarif'!$J$1),2)</f>
        <v>0.54</v>
      </c>
      <c r="S42" s="17">
        <f>ROUND('Tarif URP'!C23*(1-'V-Tarif'!$J$1),2)</f>
        <v>0.73</v>
      </c>
      <c r="T42" s="17">
        <f>ROUND('Tarif URP'!D23*(1-'V-Tarif'!$J$1),2)</f>
        <v>0.62</v>
      </c>
      <c r="U42" s="17">
        <f>ROUND('Tarif URP'!E23*(1-'V-Tarif'!$J$1),2)</f>
        <v>0.92</v>
      </c>
    </row>
    <row r="43" spans="1:21" x14ac:dyDescent="0.2">
      <c r="A43" s="27">
        <v>78</v>
      </c>
      <c r="B43" s="37">
        <f>ROUND('Tarifgruppe S'!B28*(1-'V-Tarif'!$J$1),2)</f>
        <v>0.68</v>
      </c>
      <c r="C43" s="33">
        <f>ROUND('Tarifgruppe S'!C28*(1-'V-Tarif'!$J$1),2)</f>
        <v>0.96</v>
      </c>
      <c r="D43" s="33">
        <f>ROUND('Tarifgruppe S'!D28*(1-'V-Tarif'!$J$1),2)</f>
        <v>1.18</v>
      </c>
      <c r="E43" s="33">
        <f>ROUND('Tarifgruppe S'!E28*(1-'V-Tarif'!$J$1),2)</f>
        <v>0.54</v>
      </c>
      <c r="F43" s="33">
        <f>ROUND('Tarifgruppe S'!F28*(1-'V-Tarif'!$J$1),2)</f>
        <v>0.36</v>
      </c>
      <c r="G43" s="33">
        <f>ROUND('Tarifgruppe S'!G28*(1-'V-Tarif'!$J$1),2)</f>
        <v>0.35</v>
      </c>
      <c r="H43" s="18">
        <f>ROUND('Tarifgruppe S'!H28*(1-'V-Tarif'!$J$1),2)</f>
        <v>4.18</v>
      </c>
      <c r="I43" s="37">
        <f>ROUND('Tarifgruppe S'!I28*(1-'V-Tarif'!$J$1),2)</f>
        <v>0.56999999999999995</v>
      </c>
      <c r="J43" s="33">
        <f>ROUND('Tarifgruppe S'!J28*(1-'V-Tarif'!$J$1),2)</f>
        <v>0.8</v>
      </c>
      <c r="K43" s="33">
        <f>ROUND('Tarifgruppe S'!K28*(1-'V-Tarif'!$J$1),2)</f>
        <v>0.98</v>
      </c>
      <c r="L43" s="33">
        <f>ROUND('Tarifgruppe S'!L28*(1-'V-Tarif'!$J$1),2)</f>
        <v>0.45</v>
      </c>
      <c r="M43" s="33">
        <f>ROUND('Tarifgruppe S'!M28*(1-'V-Tarif'!$J$1),2)</f>
        <v>0.3</v>
      </c>
      <c r="N43" s="33">
        <f>ROUND('Tarifgruppe S'!N28*(1-'V-Tarif'!$J$1),2)</f>
        <v>0.28999999999999998</v>
      </c>
      <c r="O43" s="18">
        <f>ROUND('Tarifgruppe S'!O28*(1-'V-Tarif'!$J$1),2)</f>
        <v>3.48</v>
      </c>
      <c r="Q43" s="5">
        <v>15</v>
      </c>
      <c r="R43" s="17">
        <f>ROUND('Tarif URP'!B24*(1-'V-Tarif'!$J$1),2)</f>
        <v>0.54</v>
      </c>
      <c r="S43" s="17">
        <f>ROUND('Tarif URP'!C24*(1-'V-Tarif'!$J$1),2)</f>
        <v>0.73</v>
      </c>
      <c r="T43" s="17">
        <f>ROUND('Tarif URP'!D24*(1-'V-Tarif'!$J$1),2)</f>
        <v>0.62</v>
      </c>
      <c r="U43" s="17">
        <f>ROUND('Tarif URP'!E24*(1-'V-Tarif'!$J$1),2)</f>
        <v>0.92</v>
      </c>
    </row>
    <row r="44" spans="1:21" x14ac:dyDescent="0.2">
      <c r="A44" s="27">
        <v>79</v>
      </c>
      <c r="B44" s="37">
        <f>ROUND('Tarifgruppe S'!B29*(1-'V-Tarif'!$J$1),2)</f>
        <v>0.71</v>
      </c>
      <c r="C44" s="33">
        <f>ROUND('Tarifgruppe S'!C29*(1-'V-Tarif'!$J$1),2)</f>
        <v>1.01</v>
      </c>
      <c r="D44" s="33">
        <f>ROUND('Tarifgruppe S'!D29*(1-'V-Tarif'!$J$1),2)</f>
        <v>1.24</v>
      </c>
      <c r="E44" s="33">
        <f>ROUND('Tarifgruppe S'!E29*(1-'V-Tarif'!$J$1),2)</f>
        <v>0.56000000000000005</v>
      </c>
      <c r="F44" s="33">
        <f>ROUND('Tarifgruppe S'!F29*(1-'V-Tarif'!$J$1),2)</f>
        <v>0.38</v>
      </c>
      <c r="G44" s="33">
        <f>ROUND('Tarifgruppe S'!G29*(1-'V-Tarif'!$J$1),2)</f>
        <v>0.37</v>
      </c>
      <c r="H44" s="18">
        <f>ROUND('Tarifgruppe S'!H29*(1-'V-Tarif'!$J$1),2)</f>
        <v>4.3899999999999997</v>
      </c>
      <c r="I44" s="37">
        <f>ROUND('Tarifgruppe S'!I29*(1-'V-Tarif'!$J$1),2)</f>
        <v>0.6</v>
      </c>
      <c r="J44" s="33">
        <f>ROUND('Tarifgruppe S'!J29*(1-'V-Tarif'!$J$1),2)</f>
        <v>0.84</v>
      </c>
      <c r="K44" s="33">
        <f>ROUND('Tarifgruppe S'!K29*(1-'V-Tarif'!$J$1),2)</f>
        <v>1.03</v>
      </c>
      <c r="L44" s="33">
        <f>ROUND('Tarifgruppe S'!L29*(1-'V-Tarif'!$J$1),2)</f>
        <v>0.47</v>
      </c>
      <c r="M44" s="33">
        <f>ROUND('Tarifgruppe S'!M29*(1-'V-Tarif'!$J$1),2)</f>
        <v>0.32</v>
      </c>
      <c r="N44" s="33">
        <f>ROUND('Tarifgruppe S'!N29*(1-'V-Tarif'!$J$1),2)</f>
        <v>0.31</v>
      </c>
      <c r="O44" s="18">
        <f>ROUND('Tarifgruppe S'!O29*(1-'V-Tarif'!$J$1),2)</f>
        <v>3.66</v>
      </c>
      <c r="Q44" s="5">
        <v>16</v>
      </c>
      <c r="R44" s="17">
        <f>ROUND('Tarif URP'!B25*(1-'V-Tarif'!$J$1),2)</f>
        <v>0.54</v>
      </c>
      <c r="S44" s="17">
        <f>ROUND('Tarif URP'!C25*(1-'V-Tarif'!$J$1),2)</f>
        <v>0.73</v>
      </c>
      <c r="T44" s="17">
        <f>ROUND('Tarif URP'!D25*(1-'V-Tarif'!$J$1),2)</f>
        <v>0.62</v>
      </c>
      <c r="U44" s="17">
        <f>ROUND('Tarif URP'!E25*(1-'V-Tarif'!$J$1),2)</f>
        <v>0.92</v>
      </c>
    </row>
    <row r="45" spans="1:21" x14ac:dyDescent="0.2">
      <c r="A45" s="27">
        <v>80</v>
      </c>
      <c r="B45" s="37">
        <f>ROUND('Tarifgruppe S'!B30*(1-'V-Tarif'!$J$1),2)</f>
        <v>0.75</v>
      </c>
      <c r="C45" s="33">
        <f>ROUND('Tarifgruppe S'!C30*(1-'V-Tarif'!$J$1),2)</f>
        <v>1.06</v>
      </c>
      <c r="D45" s="33">
        <f>ROUND('Tarifgruppe S'!D30*(1-'V-Tarif'!$J$1),2)</f>
        <v>1.3</v>
      </c>
      <c r="E45" s="33">
        <f>ROUND('Tarifgruppe S'!E30*(1-'V-Tarif'!$J$1),2)</f>
        <v>0.59</v>
      </c>
      <c r="F45" s="33">
        <f>ROUND('Tarifgruppe S'!F30*(1-'V-Tarif'!$J$1),2)</f>
        <v>0.4</v>
      </c>
      <c r="G45" s="33">
        <f>ROUND('Tarifgruppe S'!G30*(1-'V-Tarif'!$J$1),2)</f>
        <v>0.39</v>
      </c>
      <c r="H45" s="18">
        <f>ROUND('Tarifgruppe S'!H30*(1-'V-Tarif'!$J$1),2)</f>
        <v>4.6100000000000003</v>
      </c>
      <c r="I45" s="37">
        <f>ROUND('Tarifgruppe S'!I30*(1-'V-Tarif'!$J$1),2)</f>
        <v>0.63</v>
      </c>
      <c r="J45" s="33">
        <f>ROUND('Tarifgruppe S'!J30*(1-'V-Tarif'!$J$1),2)</f>
        <v>0.88</v>
      </c>
      <c r="K45" s="33">
        <f>ROUND('Tarifgruppe S'!K30*(1-'V-Tarif'!$J$1),2)</f>
        <v>1.0900000000000001</v>
      </c>
      <c r="L45" s="33">
        <f>ROUND('Tarifgruppe S'!L30*(1-'V-Tarif'!$J$1),2)</f>
        <v>0.49</v>
      </c>
      <c r="M45" s="33">
        <f>ROUND('Tarifgruppe S'!M30*(1-'V-Tarif'!$J$1),2)</f>
        <v>0.33</v>
      </c>
      <c r="N45" s="33">
        <f>ROUND('Tarifgruppe S'!N30*(1-'V-Tarif'!$J$1),2)</f>
        <v>0.32</v>
      </c>
      <c r="O45" s="18">
        <f>ROUND('Tarifgruppe S'!O30*(1-'V-Tarif'!$J$1),2)</f>
        <v>3.84</v>
      </c>
      <c r="Q45" s="5">
        <v>17</v>
      </c>
      <c r="R45" s="17">
        <f>ROUND('Tarif URP'!B26*(1-'V-Tarif'!$J$1),2)</f>
        <v>0.54</v>
      </c>
      <c r="S45" s="17">
        <f>ROUND('Tarif URP'!C26*(1-'V-Tarif'!$J$1),2)</f>
        <v>0.73</v>
      </c>
      <c r="T45" s="17">
        <f>ROUND('Tarif URP'!D26*(1-'V-Tarif'!$J$1),2)</f>
        <v>0.62</v>
      </c>
      <c r="U45" s="17">
        <f>ROUND('Tarif URP'!E26*(1-'V-Tarif'!$J$1),2)</f>
        <v>0.92</v>
      </c>
    </row>
    <row r="46" spans="1:21" x14ac:dyDescent="0.2">
      <c r="A46" s="27">
        <v>81</v>
      </c>
      <c r="B46" s="37">
        <f>ROUND('Tarifgruppe S'!B31*(1-'V-Tarif'!$J$1),2)</f>
        <v>0.79</v>
      </c>
      <c r="C46" s="33">
        <f>ROUND('Tarifgruppe S'!C31*(1-'V-Tarif'!$J$1),2)</f>
        <v>1.1100000000000001</v>
      </c>
      <c r="D46" s="33">
        <f>ROUND('Tarifgruppe S'!D31*(1-'V-Tarif'!$J$1),2)</f>
        <v>1.37</v>
      </c>
      <c r="E46" s="33">
        <f>ROUND('Tarifgruppe S'!E31*(1-'V-Tarif'!$J$1),2)</f>
        <v>0.62</v>
      </c>
      <c r="F46" s="33">
        <f>ROUND('Tarifgruppe S'!F31*(1-'V-Tarif'!$J$1),2)</f>
        <v>0.42</v>
      </c>
      <c r="G46" s="33">
        <f>ROUND('Tarifgruppe S'!G31*(1-'V-Tarif'!$J$1),2)</f>
        <v>0.41</v>
      </c>
      <c r="H46" s="18">
        <f>ROUND('Tarifgruppe S'!H31*(1-'V-Tarif'!$J$1),2)</f>
        <v>4.84</v>
      </c>
      <c r="I46" s="37">
        <f>ROUND('Tarifgruppe S'!I31*(1-'V-Tarif'!$J$1),2)</f>
        <v>0.66</v>
      </c>
      <c r="J46" s="33">
        <f>ROUND('Tarifgruppe S'!J31*(1-'V-Tarif'!$J$1),2)</f>
        <v>0.92</v>
      </c>
      <c r="K46" s="33">
        <f>ROUND('Tarifgruppe S'!K31*(1-'V-Tarif'!$J$1),2)</f>
        <v>1.1399999999999999</v>
      </c>
      <c r="L46" s="33">
        <f>ROUND('Tarifgruppe S'!L31*(1-'V-Tarif'!$J$1),2)</f>
        <v>0.52</v>
      </c>
      <c r="M46" s="33">
        <f>ROUND('Tarifgruppe S'!M31*(1-'V-Tarif'!$J$1),2)</f>
        <v>0.35</v>
      </c>
      <c r="N46" s="33">
        <f>ROUND('Tarifgruppe S'!N31*(1-'V-Tarif'!$J$1),2)</f>
        <v>0.34</v>
      </c>
      <c r="O46" s="18">
        <f>ROUND('Tarifgruppe S'!O31*(1-'V-Tarif'!$J$1),2)</f>
        <v>4.03</v>
      </c>
      <c r="Q46" s="5">
        <v>18</v>
      </c>
      <c r="R46" s="17">
        <f>ROUND('Tarif URP'!B27*(1-'V-Tarif'!$J$1),2)</f>
        <v>0.75</v>
      </c>
      <c r="S46" s="17">
        <f>ROUND('Tarif URP'!C27*(1-'V-Tarif'!$J$1),2)</f>
        <v>0.91</v>
      </c>
      <c r="T46" s="17">
        <f>ROUND('Tarif URP'!D27*(1-'V-Tarif'!$J$1),2)</f>
        <v>0.92</v>
      </c>
      <c r="U46" s="17">
        <f>ROUND('Tarif URP'!E27*(1-'V-Tarif'!$J$1),2)</f>
        <v>1.32</v>
      </c>
    </row>
    <row r="47" spans="1:21" x14ac:dyDescent="0.2">
      <c r="A47" s="27">
        <v>82</v>
      </c>
      <c r="B47" s="37">
        <f>ROUND('Tarifgruppe S'!B32*(1-'V-Tarif'!$J$1),2)</f>
        <v>0.83</v>
      </c>
      <c r="C47" s="33">
        <f>ROUND('Tarifgruppe S'!C32*(1-'V-Tarif'!$J$1),2)</f>
        <v>1.1599999999999999</v>
      </c>
      <c r="D47" s="33">
        <f>ROUND('Tarifgruppe S'!D32*(1-'V-Tarif'!$J$1),2)</f>
        <v>1.44</v>
      </c>
      <c r="E47" s="33">
        <f>ROUND('Tarifgruppe S'!E32*(1-'V-Tarif'!$J$1),2)</f>
        <v>0.65</v>
      </c>
      <c r="F47" s="33">
        <f>ROUND('Tarifgruppe S'!F32*(1-'V-Tarif'!$J$1),2)</f>
        <v>0.44</v>
      </c>
      <c r="G47" s="33">
        <f>ROUND('Tarifgruppe S'!G32*(1-'V-Tarif'!$J$1),2)</f>
        <v>0.43</v>
      </c>
      <c r="H47" s="18">
        <f>ROUND('Tarifgruppe S'!H32*(1-'V-Tarif'!$J$1),2)</f>
        <v>5.08</v>
      </c>
      <c r="I47" s="37">
        <f>ROUND('Tarifgruppe S'!I32*(1-'V-Tarif'!$J$1),2)</f>
        <v>0.69</v>
      </c>
      <c r="J47" s="33">
        <f>ROUND('Tarifgruppe S'!J32*(1-'V-Tarif'!$J$1),2)</f>
        <v>0.97</v>
      </c>
      <c r="K47" s="33">
        <f>ROUND('Tarifgruppe S'!K32*(1-'V-Tarif'!$J$1),2)</f>
        <v>1.2</v>
      </c>
      <c r="L47" s="33">
        <f>ROUND('Tarifgruppe S'!L32*(1-'V-Tarif'!$J$1),2)</f>
        <v>0.54</v>
      </c>
      <c r="M47" s="33">
        <f>ROUND('Tarifgruppe S'!M32*(1-'V-Tarif'!$J$1),2)</f>
        <v>0.36</v>
      </c>
      <c r="N47" s="33">
        <f>ROUND('Tarifgruppe S'!N32*(1-'V-Tarif'!$J$1),2)</f>
        <v>0.36</v>
      </c>
      <c r="O47" s="18">
        <f>ROUND('Tarifgruppe S'!O32*(1-'V-Tarif'!$J$1),2)</f>
        <v>4.2300000000000004</v>
      </c>
      <c r="Q47" s="5">
        <v>19</v>
      </c>
      <c r="R47" s="17">
        <f>ROUND('Tarif URP'!B28*(1-'V-Tarif'!$J$1),2)</f>
        <v>0.75</v>
      </c>
      <c r="S47" s="17">
        <f>ROUND('Tarif URP'!C28*(1-'V-Tarif'!$J$1),2)</f>
        <v>0.91</v>
      </c>
      <c r="T47" s="17">
        <f>ROUND('Tarif URP'!D28*(1-'V-Tarif'!$J$1),2)</f>
        <v>0.92</v>
      </c>
      <c r="U47" s="17">
        <f>ROUND('Tarif URP'!E28*(1-'V-Tarif'!$J$1),2)</f>
        <v>1.32</v>
      </c>
    </row>
    <row r="48" spans="1:21" x14ac:dyDescent="0.2">
      <c r="A48" s="27">
        <v>83</v>
      </c>
      <c r="B48" s="37">
        <f>ROUND('Tarifgruppe S'!B33*(1-'V-Tarif'!$J$1),2)</f>
        <v>0.87</v>
      </c>
      <c r="C48" s="33">
        <f>ROUND('Tarifgruppe S'!C33*(1-'V-Tarif'!$J$1),2)</f>
        <v>1.22</v>
      </c>
      <c r="D48" s="33">
        <f>ROUND('Tarifgruppe S'!D33*(1-'V-Tarif'!$J$1),2)</f>
        <v>1.51</v>
      </c>
      <c r="E48" s="33">
        <f>ROUND('Tarifgruppe S'!E33*(1-'V-Tarif'!$J$1),2)</f>
        <v>0.68</v>
      </c>
      <c r="F48" s="33">
        <f>ROUND('Tarifgruppe S'!F33*(1-'V-Tarif'!$J$1),2)</f>
        <v>0.46</v>
      </c>
      <c r="G48" s="33">
        <f>ROUND('Tarifgruppe S'!G33*(1-'V-Tarif'!$J$1),2)</f>
        <v>0.45</v>
      </c>
      <c r="H48" s="18">
        <f>ROUND('Tarifgruppe S'!H33*(1-'V-Tarif'!$J$1),2)</f>
        <v>5.33</v>
      </c>
      <c r="I48" s="37">
        <f>ROUND('Tarifgruppe S'!I33*(1-'V-Tarif'!$J$1),2)</f>
        <v>0.72</v>
      </c>
      <c r="J48" s="33">
        <f>ROUND('Tarifgruppe S'!J33*(1-'V-Tarif'!$J$1),2)</f>
        <v>1.02</v>
      </c>
      <c r="K48" s="33">
        <f>ROUND('Tarifgruppe S'!K33*(1-'V-Tarif'!$J$1),2)</f>
        <v>1.26</v>
      </c>
      <c r="L48" s="33">
        <f>ROUND('Tarifgruppe S'!L33*(1-'V-Tarif'!$J$1),2)</f>
        <v>0.56999999999999995</v>
      </c>
      <c r="M48" s="33">
        <f>ROUND('Tarifgruppe S'!M33*(1-'V-Tarif'!$J$1),2)</f>
        <v>0.38</v>
      </c>
      <c r="N48" s="33">
        <f>ROUND('Tarifgruppe S'!N33*(1-'V-Tarif'!$J$1),2)</f>
        <v>0.37</v>
      </c>
      <c r="O48" s="18">
        <f>ROUND('Tarifgruppe S'!O33*(1-'V-Tarif'!$J$1),2)</f>
        <v>4.4400000000000004</v>
      </c>
      <c r="Q48" s="5">
        <v>20</v>
      </c>
      <c r="R48" s="17">
        <f>ROUND('Tarif URP'!B29*(1-'V-Tarif'!$J$1),2)</f>
        <v>0.75</v>
      </c>
      <c r="S48" s="17">
        <f>ROUND('Tarif URP'!C29*(1-'V-Tarif'!$J$1),2)</f>
        <v>0.91</v>
      </c>
      <c r="T48" s="17">
        <f>ROUND('Tarif URP'!D29*(1-'V-Tarif'!$J$1),2)</f>
        <v>0.92</v>
      </c>
      <c r="U48" s="17">
        <f>ROUND('Tarif URP'!E29*(1-'V-Tarif'!$J$1),2)</f>
        <v>1.32</v>
      </c>
    </row>
    <row r="49" spans="1:21" x14ac:dyDescent="0.2">
      <c r="A49" s="27">
        <v>84</v>
      </c>
      <c r="B49" s="37">
        <f>ROUND('Tarifgruppe S'!B34*(1-'V-Tarif'!$J$1),2)</f>
        <v>0.91</v>
      </c>
      <c r="C49" s="33">
        <f>ROUND('Tarifgruppe S'!C34*(1-'V-Tarif'!$J$1),2)</f>
        <v>1.28</v>
      </c>
      <c r="D49" s="33">
        <f>ROUND('Tarifgruppe S'!D34*(1-'V-Tarif'!$J$1),2)</f>
        <v>1.58</v>
      </c>
      <c r="E49" s="33">
        <f>ROUND('Tarifgruppe S'!E34*(1-'V-Tarif'!$J$1),2)</f>
        <v>0.72</v>
      </c>
      <c r="F49" s="33">
        <f>ROUND('Tarifgruppe S'!F34*(1-'V-Tarif'!$J$1),2)</f>
        <v>0.48</v>
      </c>
      <c r="G49" s="33">
        <f>ROUND('Tarifgruppe S'!G34*(1-'V-Tarif'!$J$1),2)</f>
        <v>0.47</v>
      </c>
      <c r="H49" s="18">
        <f>ROUND('Tarifgruppe S'!H34*(1-'V-Tarif'!$J$1),2)</f>
        <v>5.6</v>
      </c>
      <c r="I49" s="37">
        <f>ROUND('Tarifgruppe S'!I34*(1-'V-Tarif'!$J$1),2)</f>
        <v>0.76</v>
      </c>
      <c r="J49" s="33">
        <f>ROUND('Tarifgruppe S'!J34*(1-'V-Tarif'!$J$1),2)</f>
        <v>1.07</v>
      </c>
      <c r="K49" s="33">
        <f>ROUND('Tarifgruppe S'!K34*(1-'V-Tarif'!$J$1),2)</f>
        <v>1.32</v>
      </c>
      <c r="L49" s="33">
        <f>ROUND('Tarifgruppe S'!L34*(1-'V-Tarif'!$J$1),2)</f>
        <v>0.6</v>
      </c>
      <c r="M49" s="33">
        <f>ROUND('Tarifgruppe S'!M34*(1-'V-Tarif'!$J$1),2)</f>
        <v>0.4</v>
      </c>
      <c r="N49" s="33">
        <f>ROUND('Tarifgruppe S'!N34*(1-'V-Tarif'!$J$1),2)</f>
        <v>0.39</v>
      </c>
      <c r="O49" s="18">
        <f>ROUND('Tarifgruppe S'!O34*(1-'V-Tarif'!$J$1),2)</f>
        <v>4.67</v>
      </c>
      <c r="Q49" s="5">
        <v>21</v>
      </c>
      <c r="R49" s="17">
        <f>ROUND('Tarif URP'!B30*(1-'V-Tarif'!$J$1),2)</f>
        <v>0.75</v>
      </c>
      <c r="S49" s="17">
        <f>ROUND('Tarif URP'!C30*(1-'V-Tarif'!$J$1),2)</f>
        <v>0.91</v>
      </c>
      <c r="T49" s="17">
        <f>ROUND('Tarif URP'!D30*(1-'V-Tarif'!$J$1),2)</f>
        <v>0.92</v>
      </c>
      <c r="U49" s="17">
        <f>ROUND('Tarif URP'!E30*(1-'V-Tarif'!$J$1),2)</f>
        <v>1.32</v>
      </c>
    </row>
    <row r="50" spans="1:21" x14ac:dyDescent="0.2">
      <c r="A50" s="27">
        <v>85</v>
      </c>
      <c r="B50" s="37">
        <f>ROUND('Tarifgruppe S'!B35*(1-'V-Tarif'!$J$1),2)</f>
        <v>0.96</v>
      </c>
      <c r="C50" s="33">
        <f>ROUND('Tarifgruppe S'!C35*(1-'V-Tarif'!$J$1),2)</f>
        <v>1.35</v>
      </c>
      <c r="D50" s="33">
        <f>ROUND('Tarifgruppe S'!D35*(1-'V-Tarif'!$J$1),2)</f>
        <v>1.66</v>
      </c>
      <c r="E50" s="33">
        <f>ROUND('Tarifgruppe S'!E35*(1-'V-Tarif'!$J$1),2)</f>
        <v>0.75</v>
      </c>
      <c r="F50" s="33">
        <f>ROUND('Tarifgruppe S'!F35*(1-'V-Tarif'!$J$1),2)</f>
        <v>0.51</v>
      </c>
      <c r="G50" s="33">
        <f>ROUND('Tarifgruppe S'!G35*(1-'V-Tarif'!$J$1),2)</f>
        <v>0.49</v>
      </c>
      <c r="H50" s="18">
        <f>ROUND('Tarifgruppe S'!H35*(1-'V-Tarif'!$J$1),2)</f>
        <v>5.88</v>
      </c>
      <c r="I50" s="37">
        <f>ROUND('Tarifgruppe S'!I35*(1-'V-Tarif'!$J$1),2)</f>
        <v>0.8</v>
      </c>
      <c r="J50" s="33">
        <f>ROUND('Tarifgruppe S'!J35*(1-'V-Tarif'!$J$1),2)</f>
        <v>1.1200000000000001</v>
      </c>
      <c r="K50" s="33">
        <f>ROUND('Tarifgruppe S'!K35*(1-'V-Tarif'!$J$1),2)</f>
        <v>1.38</v>
      </c>
      <c r="L50" s="33">
        <f>ROUND('Tarifgruppe S'!L35*(1-'V-Tarif'!$J$1),2)</f>
        <v>0.63</v>
      </c>
      <c r="M50" s="33">
        <f>ROUND('Tarifgruppe S'!M35*(1-'V-Tarif'!$J$1),2)</f>
        <v>0.42</v>
      </c>
      <c r="N50" s="33">
        <f>ROUND('Tarifgruppe S'!N35*(1-'V-Tarif'!$J$1),2)</f>
        <v>0.41</v>
      </c>
      <c r="O50" s="18">
        <f>ROUND('Tarifgruppe S'!O35*(1-'V-Tarif'!$J$1),2)</f>
        <v>4.9000000000000004</v>
      </c>
      <c r="Q50" s="5">
        <v>22</v>
      </c>
      <c r="R50" s="17">
        <f>ROUND('Tarif URP'!B31*(1-'V-Tarif'!$J$1),2)</f>
        <v>0.75</v>
      </c>
      <c r="S50" s="17">
        <f>ROUND('Tarif URP'!C31*(1-'V-Tarif'!$J$1),2)</f>
        <v>0.91</v>
      </c>
      <c r="T50" s="17">
        <f>ROUND('Tarif URP'!D31*(1-'V-Tarif'!$J$1),2)</f>
        <v>0.92</v>
      </c>
      <c r="U50" s="17">
        <f>ROUND('Tarif URP'!E31*(1-'V-Tarif'!$J$1),2)</f>
        <v>1.32</v>
      </c>
    </row>
    <row r="51" spans="1:21" x14ac:dyDescent="0.2">
      <c r="A51" s="27">
        <v>86</v>
      </c>
      <c r="B51" s="37">
        <f>ROUND('Tarifgruppe S'!B36*(1-'V-Tarif'!$J$1),2)</f>
        <v>1</v>
      </c>
      <c r="C51" s="33">
        <f>ROUND('Tarifgruppe S'!C36*(1-'V-Tarif'!$J$1),2)</f>
        <v>1.41</v>
      </c>
      <c r="D51" s="33">
        <f>ROUND('Tarifgruppe S'!D36*(1-'V-Tarif'!$J$1),2)</f>
        <v>1.74</v>
      </c>
      <c r="E51" s="33">
        <f>ROUND('Tarifgruppe S'!E36*(1-'V-Tarif'!$J$1),2)</f>
        <v>0.79</v>
      </c>
      <c r="F51" s="33">
        <f>ROUND('Tarifgruppe S'!F36*(1-'V-Tarif'!$J$1),2)</f>
        <v>0.53</v>
      </c>
      <c r="G51" s="33">
        <f>ROUND('Tarifgruppe S'!G36*(1-'V-Tarif'!$J$1),2)</f>
        <v>0.52</v>
      </c>
      <c r="H51" s="18">
        <f>ROUND('Tarifgruppe S'!H36*(1-'V-Tarif'!$J$1),2)</f>
        <v>6.17</v>
      </c>
      <c r="I51" s="37">
        <f>ROUND('Tarifgruppe S'!I36*(1-'V-Tarif'!$J$1),2)</f>
        <v>0.84</v>
      </c>
      <c r="J51" s="33">
        <f>ROUND('Tarifgruppe S'!J36*(1-'V-Tarif'!$J$1),2)</f>
        <v>1.18</v>
      </c>
      <c r="K51" s="33">
        <f>ROUND('Tarifgruppe S'!K36*(1-'V-Tarif'!$J$1),2)</f>
        <v>1.45</v>
      </c>
      <c r="L51" s="33">
        <f>ROUND('Tarifgruppe S'!L36*(1-'V-Tarif'!$J$1),2)</f>
        <v>0.66</v>
      </c>
      <c r="M51" s="33">
        <f>ROUND('Tarifgruppe S'!M36*(1-'V-Tarif'!$J$1),2)</f>
        <v>0.44</v>
      </c>
      <c r="N51" s="114">
        <f>ROUND('Tarifgruppe S'!N36*(1-'V-Tarif'!$J$1),2)</f>
        <v>0.43</v>
      </c>
      <c r="O51" s="18">
        <f>ROUND('Tarifgruppe S'!O36*(1-'V-Tarif'!$J$1),2)</f>
        <v>5.14</v>
      </c>
      <c r="Q51" s="5">
        <v>23</v>
      </c>
      <c r="R51" s="17">
        <f>ROUND('Tarif URP'!B32*(1-'V-Tarif'!$J$1),2)</f>
        <v>0.75</v>
      </c>
      <c r="S51" s="17">
        <f>ROUND('Tarif URP'!C32*(1-'V-Tarif'!$J$1),2)</f>
        <v>0.91</v>
      </c>
      <c r="T51" s="17">
        <f>ROUND('Tarif URP'!D32*(1-'V-Tarif'!$J$1),2)</f>
        <v>0.92</v>
      </c>
      <c r="U51" s="17">
        <f>ROUND('Tarif URP'!E32*(1-'V-Tarif'!$J$1),2)</f>
        <v>1.32</v>
      </c>
    </row>
    <row r="52" spans="1:21" x14ac:dyDescent="0.2">
      <c r="A52" s="27">
        <v>87</v>
      </c>
      <c r="B52" s="37">
        <f>ROUND('Tarifgruppe S'!B37*(1-'V-Tarif'!$J$1),2)</f>
        <v>1.06</v>
      </c>
      <c r="C52" s="33">
        <f>ROUND('Tarifgruppe S'!C37*(1-'V-Tarif'!$J$1),2)</f>
        <v>1.48</v>
      </c>
      <c r="D52" s="33">
        <f>ROUND('Tarifgruppe S'!D37*(1-'V-Tarif'!$J$1),2)</f>
        <v>1.83</v>
      </c>
      <c r="E52" s="33">
        <f>ROUND('Tarifgruppe S'!E37*(1-'V-Tarif'!$J$1),2)</f>
        <v>0.83</v>
      </c>
      <c r="F52" s="33">
        <f>ROUND('Tarifgruppe S'!F37*(1-'V-Tarif'!$J$1),2)</f>
        <v>0.56000000000000005</v>
      </c>
      <c r="G52" s="33">
        <f>ROUND('Tarifgruppe S'!G37*(1-'V-Tarif'!$J$1),2)</f>
        <v>0.54</v>
      </c>
      <c r="H52" s="18">
        <f>ROUND('Tarifgruppe S'!H37*(1-'V-Tarif'!$J$1),2)</f>
        <v>6.48</v>
      </c>
      <c r="I52" s="37">
        <f>ROUND('Tarifgruppe S'!I37*(1-'V-Tarif'!$J$1),2)</f>
        <v>0.88</v>
      </c>
      <c r="J52" s="33">
        <f>ROUND('Tarifgruppe S'!J37*(1-'V-Tarif'!$J$1),2)</f>
        <v>1.24</v>
      </c>
      <c r="K52" s="33">
        <f>ROUND('Tarifgruppe S'!K37*(1-'V-Tarif'!$J$1),2)</f>
        <v>1.53</v>
      </c>
      <c r="L52" s="33">
        <f>ROUND('Tarifgruppe S'!L37*(1-'V-Tarif'!$J$1),2)</f>
        <v>0.69</v>
      </c>
      <c r="M52" s="33">
        <f>ROUND('Tarifgruppe S'!M37*(1-'V-Tarif'!$J$1),2)</f>
        <v>0.46</v>
      </c>
      <c r="N52" s="33">
        <f>ROUND('Tarifgruppe S'!N37*(1-'V-Tarif'!$J$1),2)</f>
        <v>0.45</v>
      </c>
      <c r="O52" s="18">
        <f>ROUND('Tarifgruppe S'!O37*(1-'V-Tarif'!$J$1),2)</f>
        <v>5.4</v>
      </c>
      <c r="Q52" s="5">
        <v>24</v>
      </c>
      <c r="R52" s="17">
        <f>ROUND('Tarif URP'!B33*(1-'V-Tarif'!$J$1),2)</f>
        <v>0.75</v>
      </c>
      <c r="S52" s="17">
        <f>ROUND('Tarif URP'!C33*(1-'V-Tarif'!$J$1),2)</f>
        <v>0.91</v>
      </c>
      <c r="T52" s="17">
        <f>ROUND('Tarif URP'!D33*(1-'V-Tarif'!$J$1),2)</f>
        <v>0.92</v>
      </c>
      <c r="U52" s="17">
        <f>ROUND('Tarif URP'!E33*(1-'V-Tarif'!$J$1),2)</f>
        <v>1.32</v>
      </c>
    </row>
    <row r="53" spans="1:21" x14ac:dyDescent="0.2">
      <c r="A53" s="27">
        <v>88</v>
      </c>
      <c r="B53" s="37">
        <f>ROUND('Tarifgruppe S'!B38*(1-'V-Tarif'!$J$1),2)</f>
        <v>1.1100000000000001</v>
      </c>
      <c r="C53" s="33">
        <f>ROUND('Tarifgruppe S'!C38*(1-'V-Tarif'!$J$1),2)</f>
        <v>1.56</v>
      </c>
      <c r="D53" s="33">
        <f>ROUND('Tarifgruppe S'!D38*(1-'V-Tarif'!$J$1),2)</f>
        <v>1.92</v>
      </c>
      <c r="E53" s="33">
        <f>ROUND('Tarifgruppe S'!E38*(1-'V-Tarif'!$J$1),2)</f>
        <v>0.87</v>
      </c>
      <c r="F53" s="33">
        <f>ROUND('Tarifgruppe S'!F38*(1-'V-Tarif'!$J$1),2)</f>
        <v>0.59</v>
      </c>
      <c r="G53" s="33">
        <f>ROUND('Tarifgruppe S'!G38*(1-'V-Tarif'!$J$1),2)</f>
        <v>0.56999999999999995</v>
      </c>
      <c r="H53" s="18">
        <f>ROUND('Tarifgruppe S'!H38*(1-'V-Tarif'!$J$1),2)</f>
        <v>6.81</v>
      </c>
      <c r="I53" s="37">
        <f>ROUND('Tarifgruppe S'!I38*(1-'V-Tarif'!$J$1),2)</f>
        <v>0.92</v>
      </c>
      <c r="J53" s="33">
        <f>ROUND('Tarifgruppe S'!J38*(1-'V-Tarif'!$J$1),2)</f>
        <v>1.3</v>
      </c>
      <c r="K53" s="33">
        <f>ROUND('Tarifgruppe S'!K38*(1-'V-Tarif'!$J$1),2)</f>
        <v>1.6</v>
      </c>
      <c r="L53" s="33">
        <f>ROUND('Tarifgruppe S'!L38*(1-'V-Tarif'!$J$1),2)</f>
        <v>0.73</v>
      </c>
      <c r="M53" s="33">
        <f>ROUND('Tarifgruppe S'!M38*(1-'V-Tarif'!$J$1),2)</f>
        <v>0.49</v>
      </c>
      <c r="N53" s="33">
        <f>ROUND('Tarifgruppe S'!N38*(1-'V-Tarif'!$J$1),2)</f>
        <v>0.48</v>
      </c>
      <c r="O53" s="18">
        <f>ROUND('Tarifgruppe S'!O38*(1-'V-Tarif'!$J$1),2)</f>
        <v>5.67</v>
      </c>
      <c r="Q53" s="5">
        <v>25</v>
      </c>
      <c r="R53" s="17">
        <f>ROUND('Tarif URP'!B34*(1-'V-Tarif'!$J$1),2)</f>
        <v>0.75</v>
      </c>
      <c r="S53" s="17">
        <f>ROUND('Tarif URP'!C34*(1-'V-Tarif'!$J$1),2)</f>
        <v>0.91</v>
      </c>
      <c r="T53" s="17">
        <f>ROUND('Tarif URP'!D34*(1-'V-Tarif'!$J$1),2)</f>
        <v>0.92</v>
      </c>
      <c r="U53" s="17">
        <f>ROUND('Tarif URP'!E34*(1-'V-Tarif'!$J$1),2)</f>
        <v>1.32</v>
      </c>
    </row>
    <row r="54" spans="1:21" x14ac:dyDescent="0.2">
      <c r="A54" s="27">
        <v>89</v>
      </c>
      <c r="B54" s="37">
        <f>ROUND('Tarifgruppe S'!B39*(1-'V-Tarif'!$J$1),2)</f>
        <v>1.1599999999999999</v>
      </c>
      <c r="C54" s="33">
        <f>ROUND('Tarifgruppe S'!C39*(1-'V-Tarif'!$J$1),2)</f>
        <v>1.64</v>
      </c>
      <c r="D54" s="33">
        <f>ROUND('Tarifgruppe S'!D39*(1-'V-Tarif'!$J$1),2)</f>
        <v>2.02</v>
      </c>
      <c r="E54" s="33">
        <f>ROUND('Tarifgruppe S'!E39*(1-'V-Tarif'!$J$1),2)</f>
        <v>0.92</v>
      </c>
      <c r="F54" s="33">
        <f>ROUND('Tarifgruppe S'!F39*(1-'V-Tarif'!$J$1),2)</f>
        <v>0.61</v>
      </c>
      <c r="G54" s="33">
        <f>ROUND('Tarifgruppe S'!G39*(1-'V-Tarif'!$J$1),2)</f>
        <v>0.6</v>
      </c>
      <c r="H54" s="18">
        <f>ROUND('Tarifgruppe S'!H39*(1-'V-Tarif'!$J$1),2)</f>
        <v>7.15</v>
      </c>
      <c r="I54" s="37">
        <f>ROUND('Tarifgruppe S'!I39*(1-'V-Tarif'!$J$1),2)</f>
        <v>0.97</v>
      </c>
      <c r="J54" s="33">
        <f>ROUND('Tarifgruppe S'!J39*(1-'V-Tarif'!$J$1),2)</f>
        <v>1.36</v>
      </c>
      <c r="K54" s="33">
        <f>ROUND('Tarifgruppe S'!K39*(1-'V-Tarif'!$J$1),2)</f>
        <v>1.68</v>
      </c>
      <c r="L54" s="33">
        <f>ROUND('Tarifgruppe S'!L39*(1-'V-Tarif'!$J$1),2)</f>
        <v>0.76</v>
      </c>
      <c r="M54" s="33">
        <f>ROUND('Tarifgruppe S'!M39*(1-'V-Tarif'!$J$1),2)</f>
        <v>0.51</v>
      </c>
      <c r="N54" s="33">
        <f>ROUND('Tarifgruppe S'!N39*(1-'V-Tarif'!$J$1),2)</f>
        <v>0.5</v>
      </c>
      <c r="O54" s="18">
        <f>ROUND('Tarifgruppe S'!O39*(1-'V-Tarif'!$J$1),2)</f>
        <v>5.96</v>
      </c>
      <c r="Q54" s="5">
        <v>26</v>
      </c>
      <c r="R54" s="17">
        <f>ROUND('Tarif URP'!B35*(1-'V-Tarif'!$J$1),2)</f>
        <v>0.75</v>
      </c>
      <c r="S54" s="17">
        <f>ROUND('Tarif URP'!C35*(1-'V-Tarif'!$J$1),2)</f>
        <v>0.91</v>
      </c>
      <c r="T54" s="17">
        <f>ROUND('Tarif URP'!D35*(1-'V-Tarif'!$J$1),2)</f>
        <v>0.92</v>
      </c>
      <c r="U54" s="17">
        <f>ROUND('Tarif URP'!E35*(1-'V-Tarif'!$J$1),2)</f>
        <v>1.32</v>
      </c>
    </row>
    <row r="55" spans="1:21" x14ac:dyDescent="0.2">
      <c r="A55" s="27">
        <v>90</v>
      </c>
      <c r="B55" s="37">
        <f>ROUND('Tarifgruppe S'!B40*(1-'V-Tarif'!$J$1),2)</f>
        <v>1.22</v>
      </c>
      <c r="C55" s="33">
        <f>ROUND('Tarifgruppe S'!C40*(1-'V-Tarif'!$J$1),2)</f>
        <v>1.72</v>
      </c>
      <c r="D55" s="33">
        <f>ROUND('Tarifgruppe S'!D40*(1-'V-Tarif'!$J$1),2)</f>
        <v>2.12</v>
      </c>
      <c r="E55" s="33">
        <f>ROUND('Tarifgruppe S'!E40*(1-'V-Tarif'!$J$1),2)</f>
        <v>0.96</v>
      </c>
      <c r="F55" s="33">
        <f>ROUND('Tarifgruppe S'!F40*(1-'V-Tarif'!$J$1),2)</f>
        <v>0.64</v>
      </c>
      <c r="G55" s="33">
        <f>ROUND('Tarifgruppe S'!G40*(1-'V-Tarif'!$J$1),2)</f>
        <v>0.63</v>
      </c>
      <c r="H55" s="18">
        <f>ROUND('Tarifgruppe S'!H40*(1-'V-Tarif'!$J$1),2)</f>
        <v>7.5</v>
      </c>
      <c r="I55" s="37">
        <f>ROUND('Tarifgruppe S'!I40*(1-'V-Tarif'!$J$1),2)</f>
        <v>1.02</v>
      </c>
      <c r="J55" s="33">
        <f>ROUND('Tarifgruppe S'!J40*(1-'V-Tarif'!$J$1),2)</f>
        <v>1.43</v>
      </c>
      <c r="K55" s="33">
        <f>ROUND('Tarifgruppe S'!K40*(1-'V-Tarif'!$J$1),2)</f>
        <v>1.77</v>
      </c>
      <c r="L55" s="33">
        <f>ROUND('Tarifgruppe S'!L40*(1-'V-Tarif'!$J$1),2)</f>
        <v>0.8</v>
      </c>
      <c r="M55" s="33">
        <f>ROUND('Tarifgruppe S'!M40*(1-'V-Tarif'!$J$1),2)</f>
        <v>0.54</v>
      </c>
      <c r="N55" s="33">
        <f>ROUND('Tarifgruppe S'!N40*(1-'V-Tarif'!$J$1),2)</f>
        <v>0.52</v>
      </c>
      <c r="O55" s="18">
        <f>ROUND('Tarifgruppe S'!O40*(1-'V-Tarif'!$J$1),2)</f>
        <v>6.25</v>
      </c>
      <c r="Q55" s="5">
        <v>27</v>
      </c>
      <c r="R55" s="17">
        <f>ROUND('Tarif URP'!B36*(1-'V-Tarif'!$J$1),2)</f>
        <v>0.75</v>
      </c>
      <c r="S55" s="17">
        <f>ROUND('Tarif URP'!C36*(1-'V-Tarif'!$J$1),2)</f>
        <v>0.91</v>
      </c>
      <c r="T55" s="17">
        <f>ROUND('Tarif URP'!D36*(1-'V-Tarif'!$J$1),2)</f>
        <v>0.92</v>
      </c>
      <c r="U55" s="17">
        <f>ROUND('Tarif URP'!E36*(1-'V-Tarif'!$J$1),2)</f>
        <v>1.32</v>
      </c>
    </row>
    <row r="56" spans="1:21" x14ac:dyDescent="0.2">
      <c r="A56" s="27">
        <v>91</v>
      </c>
      <c r="B56" s="37">
        <f>ROUND('Tarifgruppe S'!B41*(1-'V-Tarif'!$J$1),2)</f>
        <v>1.28</v>
      </c>
      <c r="C56" s="33">
        <f>ROUND('Tarifgruppe S'!C41*(1-'V-Tarif'!$J$1),2)</f>
        <v>1.8</v>
      </c>
      <c r="D56" s="33">
        <f>ROUND('Tarifgruppe S'!D41*(1-'V-Tarif'!$J$1),2)</f>
        <v>2.23</v>
      </c>
      <c r="E56" s="33">
        <f>ROUND('Tarifgruppe S'!E41*(1-'V-Tarif'!$J$1),2)</f>
        <v>1.01</v>
      </c>
      <c r="F56" s="33">
        <f>ROUND('Tarifgruppe S'!F41*(1-'V-Tarif'!$J$1),2)</f>
        <v>0.68</v>
      </c>
      <c r="G56" s="33">
        <f>ROUND('Tarifgruppe S'!G41*(1-'V-Tarif'!$J$1),2)</f>
        <v>0.66</v>
      </c>
      <c r="H56" s="18">
        <f>ROUND('Tarifgruppe S'!H41*(1-'V-Tarif'!$J$1),2)</f>
        <v>7.88</v>
      </c>
      <c r="I56" s="37">
        <f>ROUND('Tarifgruppe S'!I41*(1-'V-Tarif'!$J$1),2)</f>
        <v>1.07</v>
      </c>
      <c r="J56" s="33">
        <f>ROUND('Tarifgruppe S'!J41*(1-'V-Tarif'!$J$1),2)</f>
        <v>1.5</v>
      </c>
      <c r="K56" s="33">
        <f>ROUND('Tarifgruppe S'!K41*(1-'V-Tarif'!$J$1),2)</f>
        <v>1.85</v>
      </c>
      <c r="L56" s="33">
        <f>ROUND('Tarifgruppe S'!L41*(1-'V-Tarif'!$J$1),2)</f>
        <v>0.84</v>
      </c>
      <c r="M56" s="33">
        <f>ROUND('Tarifgruppe S'!M41*(1-'V-Tarif'!$J$1),2)</f>
        <v>0.56000000000000005</v>
      </c>
      <c r="N56" s="33">
        <f>ROUND('Tarifgruppe S'!N41*(1-'V-Tarif'!$J$1),2)</f>
        <v>0.55000000000000004</v>
      </c>
      <c r="O56" s="18">
        <f>ROUND('Tarifgruppe S'!O41*(1-'V-Tarif'!$J$1),2)</f>
        <v>6.57</v>
      </c>
      <c r="Q56" s="5">
        <v>28</v>
      </c>
      <c r="R56" s="17">
        <f>ROUND('Tarif URP'!B37*(1-'V-Tarif'!$J$1),2)</f>
        <v>0.75</v>
      </c>
      <c r="S56" s="17">
        <f>ROUND('Tarif URP'!C37*(1-'V-Tarif'!$J$1),2)</f>
        <v>0.91</v>
      </c>
      <c r="T56" s="17">
        <f>ROUND('Tarif URP'!D37*(1-'V-Tarif'!$J$1),2)</f>
        <v>0.92</v>
      </c>
      <c r="U56" s="17">
        <f>ROUND('Tarif URP'!E37*(1-'V-Tarif'!$J$1),2)</f>
        <v>1.32</v>
      </c>
    </row>
    <row r="57" spans="1:21" x14ac:dyDescent="0.2">
      <c r="A57" s="27">
        <v>92</v>
      </c>
      <c r="B57" s="37">
        <f>ROUND('Tarifgruppe S'!B42*(1-'V-Tarif'!$J$1),2)</f>
        <v>1.35</v>
      </c>
      <c r="C57" s="33">
        <f>ROUND('Tarifgruppe S'!C42*(1-'V-Tarif'!$J$1),2)</f>
        <v>1.89</v>
      </c>
      <c r="D57" s="33">
        <f>ROUND('Tarifgruppe S'!D42*(1-'V-Tarif'!$J$1),2)</f>
        <v>2.34</v>
      </c>
      <c r="E57" s="33">
        <f>ROUND('Tarifgruppe S'!E42*(1-'V-Tarif'!$J$1),2)</f>
        <v>1.06</v>
      </c>
      <c r="F57" s="33">
        <f>ROUND('Tarifgruppe S'!F42*(1-'V-Tarif'!$J$1),2)</f>
        <v>0.71</v>
      </c>
      <c r="G57" s="33">
        <f>ROUND('Tarifgruppe S'!G42*(1-'V-Tarif'!$J$1),2)</f>
        <v>0.69</v>
      </c>
      <c r="H57" s="18">
        <f>ROUND('Tarifgruppe S'!H42*(1-'V-Tarif'!$J$1),2)</f>
        <v>8.27</v>
      </c>
      <c r="I57" s="37">
        <f>ROUND('Tarifgruppe S'!I42*(1-'V-Tarif'!$J$1),2)</f>
        <v>1.1200000000000001</v>
      </c>
      <c r="J57" s="33">
        <f>ROUND('Tarifgruppe S'!J42*(1-'V-Tarif'!$J$1),2)</f>
        <v>1.58</v>
      </c>
      <c r="K57" s="33">
        <f>ROUND('Tarifgruppe S'!K42*(1-'V-Tarif'!$J$1),2)</f>
        <v>1.95</v>
      </c>
      <c r="L57" s="33">
        <f>ROUND('Tarifgruppe S'!L42*(1-'V-Tarif'!$J$1),2)</f>
        <v>0.88</v>
      </c>
      <c r="M57" s="33">
        <f>ROUND('Tarifgruppe S'!M42*(1-'V-Tarif'!$J$1),2)</f>
        <v>0.59</v>
      </c>
      <c r="N57" s="33">
        <f>ROUND('Tarifgruppe S'!N42*(1-'V-Tarif'!$J$1),2)</f>
        <v>0.57999999999999996</v>
      </c>
      <c r="O57" s="18">
        <f>ROUND('Tarifgruppe S'!O42*(1-'V-Tarif'!$J$1),2)</f>
        <v>6.89</v>
      </c>
      <c r="Q57" s="5">
        <v>29</v>
      </c>
      <c r="R57" s="17">
        <f>ROUND('Tarif URP'!B38*(1-'V-Tarif'!$J$1),2)</f>
        <v>0.75</v>
      </c>
      <c r="S57" s="17">
        <f>ROUND('Tarif URP'!C38*(1-'V-Tarif'!$J$1),2)</f>
        <v>0.91</v>
      </c>
      <c r="T57" s="17">
        <f>ROUND('Tarif URP'!D38*(1-'V-Tarif'!$J$1),2)</f>
        <v>0.92</v>
      </c>
      <c r="U57" s="17">
        <f>ROUND('Tarif URP'!E38*(1-'V-Tarif'!$J$1),2)</f>
        <v>1.32</v>
      </c>
    </row>
    <row r="58" spans="1:21" x14ac:dyDescent="0.2">
      <c r="A58" s="27">
        <v>93</v>
      </c>
      <c r="B58" s="37">
        <f>ROUND('Tarifgruppe S'!B43*(1-'V-Tarif'!$J$1),2)</f>
        <v>1.41</v>
      </c>
      <c r="C58" s="33">
        <f>ROUND('Tarifgruppe S'!C43*(1-'V-Tarif'!$J$1),2)</f>
        <v>1.99</v>
      </c>
      <c r="D58" s="33">
        <f>ROUND('Tarifgruppe S'!D43*(1-'V-Tarif'!$J$1),2)</f>
        <v>2.4500000000000002</v>
      </c>
      <c r="E58" s="33">
        <f>ROUND('Tarifgruppe S'!E43*(1-'V-Tarif'!$J$1),2)</f>
        <v>1.1100000000000001</v>
      </c>
      <c r="F58" s="33">
        <f>ROUND('Tarifgruppe S'!F43*(1-'V-Tarif'!$J$1),2)</f>
        <v>0.75</v>
      </c>
      <c r="G58" s="33">
        <f>ROUND('Tarifgruppe S'!G43*(1-'V-Tarif'!$J$1),2)</f>
        <v>0.73</v>
      </c>
      <c r="H58" s="18">
        <f>ROUND('Tarifgruppe S'!H43*(1-'V-Tarif'!$J$1),2)</f>
        <v>8.69</v>
      </c>
      <c r="I58" s="37">
        <f>ROUND('Tarifgruppe S'!I43*(1-'V-Tarif'!$J$1),2)</f>
        <v>1.18</v>
      </c>
      <c r="J58" s="33">
        <f>ROUND('Tarifgruppe S'!J43*(1-'V-Tarif'!$J$1),2)</f>
        <v>1.66</v>
      </c>
      <c r="K58" s="33">
        <f>ROUND('Tarifgruppe S'!K43*(1-'V-Tarif'!$J$1),2)</f>
        <v>2.04</v>
      </c>
      <c r="L58" s="33">
        <f>ROUND('Tarifgruppe S'!L43*(1-'V-Tarif'!$J$1),2)</f>
        <v>0.93</v>
      </c>
      <c r="M58" s="33">
        <f>ROUND('Tarifgruppe S'!M43*(1-'V-Tarif'!$J$1),2)</f>
        <v>0.62</v>
      </c>
      <c r="N58" s="33">
        <f>ROUND('Tarifgruppe S'!N43*(1-'V-Tarif'!$J$1),2)</f>
        <v>0.61</v>
      </c>
      <c r="O58" s="18">
        <f>ROUND('Tarifgruppe S'!O43*(1-'V-Tarif'!$J$1),2)</f>
        <v>7.24</v>
      </c>
      <c r="Q58" s="5">
        <v>30</v>
      </c>
      <c r="R58" s="17">
        <f>ROUND('Tarif URP'!B39*(1-'V-Tarif'!$J$1),2)</f>
        <v>0.75</v>
      </c>
      <c r="S58" s="17">
        <f>ROUND('Tarif URP'!C39*(1-'V-Tarif'!$J$1),2)</f>
        <v>0.91</v>
      </c>
      <c r="T58" s="17">
        <f>ROUND('Tarif URP'!D39*(1-'V-Tarif'!$J$1),2)</f>
        <v>0.92</v>
      </c>
      <c r="U58" s="17">
        <f>ROUND('Tarif URP'!E39*(1-'V-Tarif'!$J$1),2)</f>
        <v>1.32</v>
      </c>
    </row>
    <row r="59" spans="1:21" x14ac:dyDescent="0.2">
      <c r="A59" s="27">
        <v>94</v>
      </c>
      <c r="B59" s="37">
        <f>ROUND('Tarifgruppe S'!B44*(1-'V-Tarif'!$J$1),2)</f>
        <v>1.48</v>
      </c>
      <c r="C59" s="33">
        <f>ROUND('Tarifgruppe S'!C44*(1-'V-Tarif'!$J$1),2)</f>
        <v>2.09</v>
      </c>
      <c r="D59" s="114">
        <f>ROUND('Tarifgruppe S'!D44*(1-'V-Tarif'!$J$1),2)</f>
        <v>2.58</v>
      </c>
      <c r="E59" s="33">
        <f>ROUND('Tarifgruppe S'!E44*(1-'V-Tarif'!$J$1),2)</f>
        <v>1.17</v>
      </c>
      <c r="F59" s="33">
        <f>ROUND('Tarifgruppe S'!F44*(1-'V-Tarif'!$J$1),2)</f>
        <v>0.78</v>
      </c>
      <c r="G59" s="33">
        <f>ROUND('Tarifgruppe S'!G44*(1-'V-Tarif'!$J$1),2)</f>
        <v>0.76</v>
      </c>
      <c r="H59" s="18">
        <f>ROUND('Tarifgruppe S'!H44*(1-'V-Tarif'!$J$1),2)</f>
        <v>9.1199999999999992</v>
      </c>
      <c r="I59" s="37">
        <f>ROUND('Tarifgruppe S'!I44*(1-'V-Tarif'!$J$1),2)</f>
        <v>1.24</v>
      </c>
      <c r="J59" s="33">
        <f>ROUND('Tarifgruppe S'!J44*(1-'V-Tarif'!$J$1),2)</f>
        <v>1.74</v>
      </c>
      <c r="K59" s="33">
        <f>ROUND('Tarifgruppe S'!K44*(1-'V-Tarif'!$J$1),2)</f>
        <v>2.15</v>
      </c>
      <c r="L59" s="33">
        <f>ROUND('Tarifgruppe S'!L44*(1-'V-Tarif'!$J$1),2)</f>
        <v>0.97</v>
      </c>
      <c r="M59" s="33">
        <f>ROUND('Tarifgruppe S'!M44*(1-'V-Tarif'!$J$1),2)</f>
        <v>0.65</v>
      </c>
      <c r="N59" s="33">
        <f>ROUND('Tarifgruppe S'!N44*(1-'V-Tarif'!$J$1),2)</f>
        <v>0.64</v>
      </c>
      <c r="O59" s="18">
        <f>ROUND('Tarifgruppe S'!O44*(1-'V-Tarif'!$J$1),2)</f>
        <v>7.6</v>
      </c>
      <c r="Q59" s="5">
        <v>31</v>
      </c>
      <c r="R59" s="17">
        <f>ROUND('Tarif URP'!B40*(1-'V-Tarif'!$J$1),2)</f>
        <v>0.75</v>
      </c>
      <c r="S59" s="17">
        <f>ROUND('Tarif URP'!C40*(1-'V-Tarif'!$J$1),2)</f>
        <v>0.91</v>
      </c>
      <c r="T59" s="17">
        <f>ROUND('Tarif URP'!D40*(1-'V-Tarif'!$J$1),2)</f>
        <v>0.92</v>
      </c>
      <c r="U59" s="17">
        <f>ROUND('Tarif URP'!E40*(1-'V-Tarif'!$J$1),2)</f>
        <v>1.32</v>
      </c>
    </row>
    <row r="60" spans="1:21" x14ac:dyDescent="0.2">
      <c r="A60" s="27">
        <v>95</v>
      </c>
      <c r="B60" s="37">
        <f>ROUND('Tarifgruppe S'!B45*(1-'V-Tarif'!$J$1),2)</f>
        <v>1.56</v>
      </c>
      <c r="C60" s="33">
        <f>ROUND('Tarifgruppe S'!C45*(1-'V-Tarif'!$J$1),2)</f>
        <v>2.19</v>
      </c>
      <c r="D60" s="33">
        <f>ROUND('Tarifgruppe S'!D45*(1-'V-Tarif'!$J$1),2)</f>
        <v>2.7</v>
      </c>
      <c r="E60" s="33">
        <f>ROUND('Tarifgruppe S'!E45*(1-'V-Tarif'!$J$1),2)</f>
        <v>1.23</v>
      </c>
      <c r="F60" s="33">
        <f>ROUND('Tarifgruppe S'!F45*(1-'V-Tarif'!$J$1),2)</f>
        <v>0.82</v>
      </c>
      <c r="G60" s="33">
        <f>ROUND('Tarifgruppe S'!G45*(1-'V-Tarif'!$J$1),2)</f>
        <v>0.8</v>
      </c>
      <c r="H60" s="18">
        <f>ROUND('Tarifgruppe S'!H45*(1-'V-Tarif'!$J$1),2)</f>
        <v>9.58</v>
      </c>
      <c r="I60" s="37">
        <f>ROUND('Tarifgruppe S'!I45*(1-'V-Tarif'!$J$1),2)</f>
        <v>1.3</v>
      </c>
      <c r="J60" s="33">
        <f>ROUND('Tarifgruppe S'!J45*(1-'V-Tarif'!$J$1),2)</f>
        <v>1.83</v>
      </c>
      <c r="K60" s="33">
        <f>ROUND('Tarifgruppe S'!K45*(1-'V-Tarif'!$J$1),2)</f>
        <v>2.25</v>
      </c>
      <c r="L60" s="33">
        <f>ROUND('Tarifgruppe S'!L45*(1-'V-Tarif'!$J$1),2)</f>
        <v>1.02</v>
      </c>
      <c r="M60" s="33">
        <f>ROUND('Tarifgruppe S'!M45*(1-'V-Tarif'!$J$1),2)</f>
        <v>0.69</v>
      </c>
      <c r="N60" s="33">
        <f>ROUND('Tarifgruppe S'!N45*(1-'V-Tarif'!$J$1),2)</f>
        <v>0.67</v>
      </c>
      <c r="O60" s="18">
        <f>ROUND('Tarifgruppe S'!O45*(1-'V-Tarif'!$J$1),2)</f>
        <v>7.98</v>
      </c>
      <c r="Q60" s="5">
        <v>32</v>
      </c>
      <c r="R60" s="17">
        <f>ROUND('Tarif URP'!B41*(1-'V-Tarif'!$J$1),2)</f>
        <v>0.75</v>
      </c>
      <c r="S60" s="17">
        <f>ROUND('Tarif URP'!C41*(1-'V-Tarif'!$J$1),2)</f>
        <v>0.91</v>
      </c>
      <c r="T60" s="17">
        <f>ROUND('Tarif URP'!D41*(1-'V-Tarif'!$J$1),2)</f>
        <v>0.92</v>
      </c>
      <c r="U60" s="17">
        <f>ROUND('Tarif URP'!E41*(1-'V-Tarif'!$J$1),2)</f>
        <v>1.32</v>
      </c>
    </row>
    <row r="61" spans="1:21" x14ac:dyDescent="0.2">
      <c r="A61" s="27">
        <v>96</v>
      </c>
      <c r="B61" s="37">
        <f>ROUND('Tarifgruppe S'!B46*(1-'V-Tarif'!$J$1),2)</f>
        <v>1.64</v>
      </c>
      <c r="C61" s="33">
        <f>ROUND('Tarifgruppe S'!C46*(1-'V-Tarif'!$J$1),2)</f>
        <v>2.2999999999999998</v>
      </c>
      <c r="D61" s="33">
        <f>ROUND('Tarifgruppe S'!D46*(1-'V-Tarif'!$J$1),2)</f>
        <v>2.84</v>
      </c>
      <c r="E61" s="33">
        <f>ROUND('Tarifgruppe S'!E46*(1-'V-Tarif'!$J$1),2)</f>
        <v>1.29</v>
      </c>
      <c r="F61" s="33">
        <f>ROUND('Tarifgruppe S'!F46*(1-'V-Tarif'!$J$1),2)</f>
        <v>0.86</v>
      </c>
      <c r="G61" s="33">
        <f>ROUND('Tarifgruppe S'!G46*(1-'V-Tarif'!$J$1),2)</f>
        <v>0.84</v>
      </c>
      <c r="H61" s="18">
        <f>ROUND('Tarifgruppe S'!H46*(1-'V-Tarif'!$J$1),2)</f>
        <v>10.050000000000001</v>
      </c>
      <c r="I61" s="37">
        <f>ROUND('Tarifgruppe S'!I46*(1-'V-Tarif'!$J$1),2)</f>
        <v>1.36</v>
      </c>
      <c r="J61" s="33">
        <f>ROUND('Tarifgruppe S'!J46*(1-'V-Tarif'!$J$1),2)</f>
        <v>1.92</v>
      </c>
      <c r="K61" s="33">
        <f>ROUND('Tarifgruppe S'!K46*(1-'V-Tarif'!$J$1),2)</f>
        <v>2.37</v>
      </c>
      <c r="L61" s="33">
        <f>ROUND('Tarifgruppe S'!L46*(1-'V-Tarif'!$J$1),2)</f>
        <v>1.07</v>
      </c>
      <c r="M61" s="33">
        <f>ROUND('Tarifgruppe S'!M46*(1-'V-Tarif'!$J$1),2)</f>
        <v>0.72</v>
      </c>
      <c r="N61" s="33">
        <f>ROUND('Tarifgruppe S'!N46*(1-'V-Tarif'!$J$1),2)</f>
        <v>0.7</v>
      </c>
      <c r="O61" s="18">
        <f>ROUND('Tarifgruppe S'!O46*(1-'V-Tarif'!$J$1),2)</f>
        <v>8.3800000000000008</v>
      </c>
      <c r="Q61" s="5">
        <v>33</v>
      </c>
      <c r="R61" s="17">
        <f>ROUND('Tarif URP'!B42*(1-'V-Tarif'!$J$1),2)</f>
        <v>0.75</v>
      </c>
      <c r="S61" s="17">
        <f>ROUND('Tarif URP'!C42*(1-'V-Tarif'!$J$1),2)</f>
        <v>0.91</v>
      </c>
      <c r="T61" s="17">
        <f>ROUND('Tarif URP'!D42*(1-'V-Tarif'!$J$1),2)</f>
        <v>0.93</v>
      </c>
      <c r="U61" s="17">
        <f>ROUND('Tarif URP'!E42*(1-'V-Tarif'!$J$1),2)</f>
        <v>1.32</v>
      </c>
    </row>
    <row r="62" spans="1:21" x14ac:dyDescent="0.2">
      <c r="A62" s="27">
        <v>97</v>
      </c>
      <c r="B62" s="37">
        <f>ROUND('Tarifgruppe S'!B47*(1-'V-Tarif'!$J$1),2)</f>
        <v>1.72</v>
      </c>
      <c r="C62" s="33">
        <f>ROUND('Tarifgruppe S'!C47*(1-'V-Tarif'!$J$1),2)</f>
        <v>2.42</v>
      </c>
      <c r="D62" s="33">
        <f>ROUND('Tarifgruppe S'!D47*(1-'V-Tarif'!$J$1),2)</f>
        <v>2.98</v>
      </c>
      <c r="E62" s="33">
        <f>ROUND('Tarifgruppe S'!E47*(1-'V-Tarif'!$J$1),2)</f>
        <v>1.35</v>
      </c>
      <c r="F62" s="33">
        <f>ROUND('Tarifgruppe S'!F47*(1-'V-Tarif'!$J$1),2)</f>
        <v>0.91</v>
      </c>
      <c r="G62" s="33">
        <f>ROUND('Tarifgruppe S'!G47*(1-'V-Tarif'!$J$1),2)</f>
        <v>0.88</v>
      </c>
      <c r="H62" s="18">
        <f>ROUND('Tarifgruppe S'!H47*(1-'V-Tarif'!$J$1),2)</f>
        <v>10.56</v>
      </c>
      <c r="I62" s="37">
        <f>ROUND('Tarifgruppe S'!I47*(1-'V-Tarif'!$J$1),2)</f>
        <v>1.43</v>
      </c>
      <c r="J62" s="33">
        <f>ROUND('Tarifgruppe S'!J47*(1-'V-Tarif'!$J$1),2)</f>
        <v>2.0099999999999998</v>
      </c>
      <c r="K62" s="33">
        <f>ROUND('Tarifgruppe S'!K47*(1-'V-Tarif'!$J$1),2)</f>
        <v>2.4900000000000002</v>
      </c>
      <c r="L62" s="33">
        <f>ROUND('Tarifgruppe S'!L47*(1-'V-Tarif'!$J$1),2)</f>
        <v>1.1299999999999999</v>
      </c>
      <c r="M62" s="33">
        <f>ROUND('Tarifgruppe S'!M47*(1-'V-Tarif'!$J$1),2)</f>
        <v>0.76</v>
      </c>
      <c r="N62" s="33">
        <f>ROUND('Tarifgruppe S'!N47*(1-'V-Tarif'!$J$1),2)</f>
        <v>0.74</v>
      </c>
      <c r="O62" s="18">
        <f>ROUND('Tarifgruppe S'!O47*(1-'V-Tarif'!$J$1),2)</f>
        <v>8.8000000000000007</v>
      </c>
      <c r="Q62" s="5">
        <v>34</v>
      </c>
      <c r="R62" s="17">
        <f>ROUND('Tarif URP'!B43*(1-'V-Tarif'!$J$1),2)</f>
        <v>0.75</v>
      </c>
      <c r="S62" s="17">
        <f>ROUND('Tarif URP'!C43*(1-'V-Tarif'!$J$1),2)</f>
        <v>0.91</v>
      </c>
      <c r="T62" s="17">
        <f>ROUND('Tarif URP'!D43*(1-'V-Tarif'!$J$1),2)</f>
        <v>1</v>
      </c>
      <c r="U62" s="17">
        <f>ROUND('Tarif URP'!E43*(1-'V-Tarif'!$J$1),2)</f>
        <v>1.32</v>
      </c>
    </row>
    <row r="63" spans="1:21" x14ac:dyDescent="0.2">
      <c r="A63" s="27">
        <v>98</v>
      </c>
      <c r="B63" s="37">
        <f>ROUND('Tarifgruppe S'!B48*(1-'V-Tarif'!$J$1),2)</f>
        <v>1.8</v>
      </c>
      <c r="C63" s="33">
        <f>ROUND('Tarifgruppe S'!C48*(1-'V-Tarif'!$J$1),2)</f>
        <v>2.54</v>
      </c>
      <c r="D63" s="33">
        <f>ROUND('Tarifgruppe S'!D48*(1-'V-Tarif'!$J$1),2)</f>
        <v>3.13</v>
      </c>
      <c r="E63" s="33">
        <f>ROUND('Tarifgruppe S'!E48*(1-'V-Tarif'!$J$1),2)</f>
        <v>1.42</v>
      </c>
      <c r="F63" s="33">
        <f>ROUND('Tarifgruppe S'!F48*(1-'V-Tarif'!$J$1),2)</f>
        <v>0.95</v>
      </c>
      <c r="G63" s="33">
        <f>ROUND('Tarifgruppe S'!G48*(1-'V-Tarif'!$J$1),2)</f>
        <v>0.93</v>
      </c>
      <c r="H63" s="18">
        <f>ROUND('Tarifgruppe S'!H48*(1-'V-Tarif'!$J$1),2)</f>
        <v>11.08</v>
      </c>
      <c r="I63" s="37">
        <f>ROUND('Tarifgruppe S'!I48*(1-'V-Tarif'!$J$1),2)</f>
        <v>1.5</v>
      </c>
      <c r="J63" s="33">
        <f>ROUND('Tarifgruppe S'!J48*(1-'V-Tarif'!$J$1),2)</f>
        <v>2.11</v>
      </c>
      <c r="K63" s="33">
        <f>ROUND('Tarifgruppe S'!K48*(1-'V-Tarif'!$J$1),2)</f>
        <v>2.61</v>
      </c>
      <c r="L63" s="33">
        <f>ROUND('Tarifgruppe S'!L48*(1-'V-Tarif'!$J$1),2)</f>
        <v>1.18</v>
      </c>
      <c r="M63" s="33">
        <f>ROUND('Tarifgruppe S'!M48*(1-'V-Tarif'!$J$1),2)</f>
        <v>0.79</v>
      </c>
      <c r="N63" s="33">
        <f>ROUND('Tarifgruppe S'!N48*(1-'V-Tarif'!$J$1),2)</f>
        <v>0.77</v>
      </c>
      <c r="O63" s="18">
        <f>ROUND('Tarifgruppe S'!O48*(1-'V-Tarif'!$J$1),2)</f>
        <v>9.24</v>
      </c>
      <c r="Q63" s="5">
        <v>35</v>
      </c>
      <c r="R63" s="17">
        <f>ROUND('Tarif URP'!B44*(1-'V-Tarif'!$J$1),2)</f>
        <v>0.76</v>
      </c>
      <c r="S63" s="17">
        <f>ROUND('Tarif URP'!C44*(1-'V-Tarif'!$J$1),2)</f>
        <v>0.91</v>
      </c>
      <c r="T63" s="17">
        <f>ROUND('Tarif URP'!D44*(1-'V-Tarif'!$J$1),2)</f>
        <v>1.05</v>
      </c>
      <c r="U63" s="17">
        <f>ROUND('Tarif URP'!E44*(1-'V-Tarif'!$J$1),2)</f>
        <v>1.32</v>
      </c>
    </row>
    <row r="64" spans="1:21" x14ac:dyDescent="0.2">
      <c r="A64" s="27">
        <v>99</v>
      </c>
      <c r="B64" s="37">
        <f>ROUND('Tarifgruppe S'!B49*(1-'V-Tarif'!$J$1),2)</f>
        <v>1.89</v>
      </c>
      <c r="C64" s="33">
        <f>ROUND('Tarifgruppe S'!C49*(1-'V-Tarif'!$J$1),2)</f>
        <v>2.66</v>
      </c>
      <c r="D64" s="33">
        <f>ROUND('Tarifgruppe S'!D49*(1-'V-Tarif'!$J$1),2)</f>
        <v>3.29</v>
      </c>
      <c r="E64" s="33">
        <f>ROUND('Tarifgruppe S'!E49*(1-'V-Tarif'!$J$1),2)</f>
        <v>1.49</v>
      </c>
      <c r="F64" s="33">
        <f>ROUND('Tarifgruppe S'!F49*(1-'V-Tarif'!$J$1),2)</f>
        <v>1</v>
      </c>
      <c r="G64" s="33">
        <f>ROUND('Tarifgruppe S'!G49*(1-'V-Tarif'!$J$1),2)</f>
        <v>0.97</v>
      </c>
      <c r="H64" s="18">
        <f>ROUND('Tarifgruppe S'!H49*(1-'V-Tarif'!$J$1),2)</f>
        <v>11.64</v>
      </c>
      <c r="I64" s="37">
        <f>ROUND('Tarifgruppe S'!I49*(1-'V-Tarif'!$J$1),2)</f>
        <v>1.58</v>
      </c>
      <c r="J64" s="33">
        <f>ROUND('Tarifgruppe S'!J49*(1-'V-Tarif'!$J$1),2)</f>
        <v>2.2200000000000002</v>
      </c>
      <c r="K64" s="33">
        <f>ROUND('Tarifgruppe S'!K49*(1-'V-Tarif'!$J$1),2)</f>
        <v>2.74</v>
      </c>
      <c r="L64" s="33">
        <f>ROUND('Tarifgruppe S'!L49*(1-'V-Tarif'!$J$1),2)</f>
        <v>1.24</v>
      </c>
      <c r="M64" s="33">
        <f>ROUND('Tarifgruppe S'!M49*(1-'V-Tarif'!$J$1),2)</f>
        <v>0.83</v>
      </c>
      <c r="N64" s="33">
        <f>ROUND('Tarifgruppe S'!N49*(1-'V-Tarif'!$J$1),2)</f>
        <v>0.81</v>
      </c>
      <c r="O64" s="18">
        <f>ROUND('Tarifgruppe S'!O49*(1-'V-Tarif'!$J$1),2)</f>
        <v>9.6999999999999993</v>
      </c>
      <c r="Q64" s="5">
        <v>36</v>
      </c>
      <c r="R64" s="17">
        <f>ROUND('Tarif URP'!B45*(1-'V-Tarif'!$J$1),2)</f>
        <v>0.81</v>
      </c>
      <c r="S64" s="17">
        <f>ROUND('Tarif URP'!C45*(1-'V-Tarif'!$J$1),2)</f>
        <v>0.91</v>
      </c>
      <c r="T64" s="17">
        <f>ROUND('Tarif URP'!D45*(1-'V-Tarif'!$J$1),2)</f>
        <v>1.1299999999999999</v>
      </c>
      <c r="U64" s="17">
        <f>ROUND('Tarif URP'!E45*(1-'V-Tarif'!$J$1),2)</f>
        <v>1.41</v>
      </c>
    </row>
    <row r="65" spans="1:21" x14ac:dyDescent="0.2">
      <c r="A65" s="27">
        <v>100</v>
      </c>
      <c r="B65" s="37">
        <f>ROUND('Tarifgruppe S'!B50*(1-'V-Tarif'!$J$1),2)</f>
        <v>1.99</v>
      </c>
      <c r="C65" s="33">
        <f>ROUND('Tarifgruppe S'!C50*(1-'V-Tarif'!$J$1),2)</f>
        <v>2.8</v>
      </c>
      <c r="D65" s="33">
        <f>ROUND('Tarifgruppe S'!D50*(1-'V-Tarif'!$J$1),2)</f>
        <v>3.45</v>
      </c>
      <c r="E65" s="33">
        <f>ROUND('Tarifgruppe S'!E50*(1-'V-Tarif'!$J$1),2)</f>
        <v>1.56</v>
      </c>
      <c r="F65" s="33">
        <f>ROUND('Tarifgruppe S'!F50*(1-'V-Tarif'!$J$1),2)</f>
        <v>1.05</v>
      </c>
      <c r="G65" s="33">
        <f>ROUND('Tarifgruppe S'!G50*(1-'V-Tarif'!$J$1),2)</f>
        <v>1.02</v>
      </c>
      <c r="H65" s="18">
        <f>ROUND('Tarifgruppe S'!H50*(1-'V-Tarif'!$J$1),2)</f>
        <v>12.22</v>
      </c>
      <c r="I65" s="37">
        <f>ROUND('Tarifgruppe S'!I50*(1-'V-Tarif'!$J$1),2)</f>
        <v>1.66</v>
      </c>
      <c r="J65" s="33">
        <f>ROUND('Tarifgruppe S'!J50*(1-'V-Tarif'!$J$1),2)</f>
        <v>2.33</v>
      </c>
      <c r="K65" s="33">
        <f>ROUND('Tarifgruppe S'!K50*(1-'V-Tarif'!$J$1),2)</f>
        <v>2.88</v>
      </c>
      <c r="L65" s="33">
        <f>ROUND('Tarifgruppe S'!L50*(1-'V-Tarif'!$J$1),2)</f>
        <v>1.3</v>
      </c>
      <c r="M65" s="33">
        <f>ROUND('Tarifgruppe S'!M50*(1-'V-Tarif'!$J$1),2)</f>
        <v>0.87</v>
      </c>
      <c r="N65" s="33">
        <f>ROUND('Tarifgruppe S'!N50*(1-'V-Tarif'!$J$1),2)</f>
        <v>0.85</v>
      </c>
      <c r="O65" s="18">
        <f>ROUND('Tarifgruppe S'!O50*(1-'V-Tarif'!$J$1),2)</f>
        <v>10.18</v>
      </c>
      <c r="Q65" s="5">
        <v>37</v>
      </c>
      <c r="R65" s="17">
        <f>ROUND('Tarif URP'!B46*(1-'V-Tarif'!$J$1),2)</f>
        <v>0.87</v>
      </c>
      <c r="S65" s="17">
        <f>ROUND('Tarif URP'!C46*(1-'V-Tarif'!$J$1),2)</f>
        <v>0.95</v>
      </c>
      <c r="T65" s="17">
        <f>ROUND('Tarif URP'!D46*(1-'V-Tarif'!$J$1),2)</f>
        <v>1.22</v>
      </c>
      <c r="U65" s="17">
        <f>ROUND('Tarif URP'!E46*(1-'V-Tarif'!$J$1),2)</f>
        <v>1.51</v>
      </c>
    </row>
    <row r="66" spans="1:21" x14ac:dyDescent="0.2">
      <c r="A66" s="27">
        <v>101</v>
      </c>
      <c r="B66" s="37">
        <f>ROUND('Tarifgruppe S'!B51*(1-'V-Tarif'!$J$1),2)</f>
        <v>2.09</v>
      </c>
      <c r="C66" s="33">
        <f>ROUND('Tarifgruppe S'!C51*(1-'V-Tarif'!$J$1),2)</f>
        <v>2.94</v>
      </c>
      <c r="D66" s="33">
        <f>ROUND('Tarifgruppe S'!D51*(1-'V-Tarif'!$J$1),2)</f>
        <v>3.62</v>
      </c>
      <c r="E66" s="33">
        <f>ROUND('Tarifgruppe S'!E51*(1-'V-Tarif'!$J$1),2)</f>
        <v>1.64</v>
      </c>
      <c r="F66" s="33">
        <f>ROUND('Tarifgruppe S'!F51*(1-'V-Tarif'!$J$1),2)</f>
        <v>1.1000000000000001</v>
      </c>
      <c r="G66" s="33">
        <f>ROUND('Tarifgruppe S'!G51*(1-'V-Tarif'!$J$1),2)</f>
        <v>1.07</v>
      </c>
      <c r="H66" s="18">
        <f>ROUND('Tarifgruppe S'!H51*(1-'V-Tarif'!$J$1),2)</f>
        <v>12.83</v>
      </c>
      <c r="I66" s="37">
        <f>ROUND('Tarifgruppe S'!I51*(1-'V-Tarif'!$J$1),2)</f>
        <v>1.74</v>
      </c>
      <c r="J66" s="33">
        <f>ROUND('Tarifgruppe S'!J51*(1-'V-Tarif'!$J$1),2)</f>
        <v>2.4500000000000002</v>
      </c>
      <c r="K66" s="33">
        <f>ROUND('Tarifgruppe S'!K51*(1-'V-Tarif'!$J$1),2)</f>
        <v>3.02</v>
      </c>
      <c r="L66" s="33">
        <f>ROUND('Tarifgruppe S'!L51*(1-'V-Tarif'!$J$1),2)</f>
        <v>1.37</v>
      </c>
      <c r="M66" s="33">
        <f>ROUND('Tarifgruppe S'!M51*(1-'V-Tarif'!$J$1),2)</f>
        <v>0.92</v>
      </c>
      <c r="N66" s="33">
        <f>ROUND('Tarifgruppe S'!N51*(1-'V-Tarif'!$J$1),2)</f>
        <v>0.9</v>
      </c>
      <c r="O66" s="18">
        <f>ROUND('Tarifgruppe S'!O51*(1-'V-Tarif'!$J$1),2)</f>
        <v>10.69</v>
      </c>
      <c r="Q66" s="5">
        <v>38</v>
      </c>
      <c r="R66" s="17">
        <f>ROUND('Tarif URP'!B47*(1-'V-Tarif'!$J$1),2)</f>
        <v>0.92</v>
      </c>
      <c r="S66" s="17">
        <f>ROUND('Tarif URP'!C47*(1-'V-Tarif'!$J$1),2)</f>
        <v>1</v>
      </c>
      <c r="T66" s="17">
        <f>ROUND('Tarif URP'!D47*(1-'V-Tarif'!$J$1),2)</f>
        <v>1.31</v>
      </c>
      <c r="U66" s="17">
        <f>ROUND('Tarif URP'!E47*(1-'V-Tarif'!$J$1),2)</f>
        <v>1.61</v>
      </c>
    </row>
    <row r="67" spans="1:21" x14ac:dyDescent="0.2">
      <c r="A67" s="27">
        <v>102</v>
      </c>
      <c r="B67" s="37">
        <f>ROUND('Tarifgruppe S'!B52*(1-'V-Tarif'!$J$1),2)</f>
        <v>2.19</v>
      </c>
      <c r="C67" s="33">
        <f>ROUND('Tarifgruppe S'!C52*(1-'V-Tarif'!$J$1),2)</f>
        <v>3.08</v>
      </c>
      <c r="D67" s="114">
        <f>ROUND('Tarifgruppe S'!D52*(1-'V-Tarif'!$J$1),2)</f>
        <v>3.8</v>
      </c>
      <c r="E67" s="33">
        <f>ROUND('Tarifgruppe S'!E52*(1-'V-Tarif'!$J$1),2)</f>
        <v>1.72</v>
      </c>
      <c r="F67" s="33">
        <f>ROUND('Tarifgruppe S'!F52*(1-'V-Tarif'!$J$1),2)</f>
        <v>1.1599999999999999</v>
      </c>
      <c r="G67" s="33">
        <f>ROUND('Tarifgruppe S'!G52*(1-'V-Tarif'!$J$1),2)</f>
        <v>1.1299999999999999</v>
      </c>
      <c r="H67" s="18">
        <f>ROUND('Tarifgruppe S'!H52*(1-'V-Tarif'!$J$1),2)</f>
        <v>13.47</v>
      </c>
      <c r="I67" s="37">
        <f>ROUND('Tarifgruppe S'!I52*(1-'V-Tarif'!$J$1),2)</f>
        <v>1.83</v>
      </c>
      <c r="J67" s="33">
        <f>ROUND('Tarifgruppe S'!J52*(1-'V-Tarif'!$J$1),2)</f>
        <v>2.57</v>
      </c>
      <c r="K67" s="33">
        <f>ROUND('Tarifgruppe S'!K52*(1-'V-Tarif'!$J$1),2)</f>
        <v>3.17</v>
      </c>
      <c r="L67" s="33">
        <f>ROUND('Tarifgruppe S'!L52*(1-'V-Tarif'!$J$1),2)</f>
        <v>1.44</v>
      </c>
      <c r="M67" s="33">
        <f>ROUND('Tarifgruppe S'!M52*(1-'V-Tarif'!$J$1),2)</f>
        <v>0.96</v>
      </c>
      <c r="N67" s="33">
        <f>ROUND('Tarifgruppe S'!N52*(1-'V-Tarif'!$J$1),2)</f>
        <v>0.94</v>
      </c>
      <c r="O67" s="18">
        <f>ROUND('Tarifgruppe S'!O52*(1-'V-Tarif'!$J$1),2)</f>
        <v>11.23</v>
      </c>
      <c r="Q67" s="5">
        <v>39</v>
      </c>
      <c r="R67" s="17">
        <f>ROUND('Tarif URP'!B48*(1-'V-Tarif'!$J$1),2)</f>
        <v>0.97</v>
      </c>
      <c r="S67" s="17">
        <f>ROUND('Tarif URP'!C48*(1-'V-Tarif'!$J$1),2)</f>
        <v>1.05</v>
      </c>
      <c r="T67" s="17">
        <f>ROUND('Tarif URP'!D48*(1-'V-Tarif'!$J$1),2)</f>
        <v>1.4</v>
      </c>
      <c r="U67" s="17">
        <f>ROUND('Tarif URP'!E48*(1-'V-Tarif'!$J$1),2)</f>
        <v>1.71</v>
      </c>
    </row>
    <row r="68" spans="1:21" x14ac:dyDescent="0.2">
      <c r="A68" s="27">
        <v>103</v>
      </c>
      <c r="B68" s="37">
        <f>ROUND('Tarifgruppe S'!B53*(1-'V-Tarif'!$J$1),2)</f>
        <v>2.2999999999999998</v>
      </c>
      <c r="C68" s="33">
        <f>ROUND('Tarifgruppe S'!C53*(1-'V-Tarif'!$J$1),2)</f>
        <v>3.24</v>
      </c>
      <c r="D68" s="33">
        <f>ROUND('Tarifgruppe S'!D53*(1-'V-Tarif'!$J$1),2)</f>
        <v>3.99</v>
      </c>
      <c r="E68" s="33">
        <f>ROUND('Tarifgruppe S'!E53*(1-'V-Tarif'!$J$1),2)</f>
        <v>1.81</v>
      </c>
      <c r="F68" s="33">
        <f>ROUND('Tarifgruppe S'!F53*(1-'V-Tarif'!$J$1),2)</f>
        <v>1.21</v>
      </c>
      <c r="G68" s="33">
        <f>ROUND('Tarifgruppe S'!G53*(1-'V-Tarif'!$J$1),2)</f>
        <v>1.18</v>
      </c>
      <c r="H68" s="18">
        <f>ROUND('Tarifgruppe S'!H53*(1-'V-Tarif'!$J$1),2)</f>
        <v>14.15</v>
      </c>
      <c r="I68" s="37">
        <f>ROUND('Tarifgruppe S'!I53*(1-'V-Tarif'!$J$1),2)</f>
        <v>1.92</v>
      </c>
      <c r="J68" s="33">
        <f>ROUND('Tarifgruppe S'!J53*(1-'V-Tarif'!$J$1),2)</f>
        <v>2.7</v>
      </c>
      <c r="K68" s="33">
        <f>ROUND('Tarifgruppe S'!K53*(1-'V-Tarif'!$J$1),2)</f>
        <v>3.33</v>
      </c>
      <c r="L68" s="33">
        <f>ROUND('Tarifgruppe S'!L53*(1-'V-Tarif'!$J$1),2)</f>
        <v>1.51</v>
      </c>
      <c r="M68" s="33">
        <f>ROUND('Tarifgruppe S'!M53*(1-'V-Tarif'!$J$1),2)</f>
        <v>1.01</v>
      </c>
      <c r="N68" s="33">
        <f>ROUND('Tarifgruppe S'!N53*(1-'V-Tarif'!$J$1),2)</f>
        <v>0.99</v>
      </c>
      <c r="O68" s="18">
        <f>ROUND('Tarifgruppe S'!O53*(1-'V-Tarif'!$J$1),2)</f>
        <v>11.79</v>
      </c>
      <c r="Q68" s="5">
        <v>40</v>
      </c>
      <c r="R68" s="17">
        <f>ROUND('Tarif URP'!B49*(1-'V-Tarif'!$J$1),2)</f>
        <v>1</v>
      </c>
      <c r="S68" s="17">
        <f>ROUND('Tarif URP'!C49*(1-'V-Tarif'!$J$1),2)</f>
        <v>1.08</v>
      </c>
      <c r="T68" s="17">
        <f>ROUND('Tarif URP'!D49*(1-'V-Tarif'!$J$1),2)</f>
        <v>1.46</v>
      </c>
      <c r="U68" s="17">
        <f>ROUND('Tarif URP'!E49*(1-'V-Tarif'!$J$1),2)</f>
        <v>1.77</v>
      </c>
    </row>
    <row r="69" spans="1:21" x14ac:dyDescent="0.2">
      <c r="A69" s="27">
        <v>104</v>
      </c>
      <c r="B69" s="37">
        <f>ROUND('Tarifgruppe S'!B54*(1-'V-Tarif'!$J$1),2)</f>
        <v>2.42</v>
      </c>
      <c r="C69" s="33">
        <f>ROUND('Tarifgruppe S'!C54*(1-'V-Tarif'!$J$1),2)</f>
        <v>3.4</v>
      </c>
      <c r="D69" s="33">
        <f>ROUND('Tarifgruppe S'!D54*(1-'V-Tarif'!$J$1),2)</f>
        <v>4.1900000000000004</v>
      </c>
      <c r="E69" s="33">
        <f>ROUND('Tarifgruppe S'!E54*(1-'V-Tarif'!$J$1),2)</f>
        <v>1.9</v>
      </c>
      <c r="F69" s="33">
        <f>ROUND('Tarifgruppe S'!F54*(1-'V-Tarif'!$J$1),2)</f>
        <v>1.27</v>
      </c>
      <c r="G69" s="33">
        <f>ROUND('Tarifgruppe S'!G54*(1-'V-Tarif'!$J$1),2)</f>
        <v>1.24</v>
      </c>
      <c r="H69" s="18">
        <f>ROUND('Tarifgruppe S'!H54*(1-'V-Tarif'!$J$1),2)</f>
        <v>14.85</v>
      </c>
      <c r="I69" s="37">
        <f>ROUND('Tarifgruppe S'!I54*(1-'V-Tarif'!$J$1),2)</f>
        <v>2.0099999999999998</v>
      </c>
      <c r="J69" s="33">
        <f>ROUND('Tarifgruppe S'!J54*(1-'V-Tarif'!$J$1),2)</f>
        <v>2.83</v>
      </c>
      <c r="K69" s="33">
        <f>ROUND('Tarifgruppe S'!K54*(1-'V-Tarif'!$J$1),2)</f>
        <v>3.5</v>
      </c>
      <c r="L69" s="33">
        <f>ROUND('Tarifgruppe S'!L54*(1-'V-Tarif'!$J$1),2)</f>
        <v>1.58</v>
      </c>
      <c r="M69" s="33">
        <f>ROUND('Tarifgruppe S'!M54*(1-'V-Tarif'!$J$1),2)</f>
        <v>1.06</v>
      </c>
      <c r="N69" s="33">
        <f>ROUND('Tarifgruppe S'!N54*(1-'V-Tarif'!$J$1),2)</f>
        <v>1.04</v>
      </c>
      <c r="O69" s="18">
        <f>ROUND('Tarifgruppe S'!O54*(1-'V-Tarif'!$J$1),2)</f>
        <v>12.38</v>
      </c>
      <c r="Q69" s="5">
        <v>41</v>
      </c>
      <c r="R69" s="17">
        <f>ROUND('Tarif URP'!B50*(1-'V-Tarif'!$J$1),2)</f>
        <v>1.06</v>
      </c>
      <c r="S69" s="17">
        <f>ROUND('Tarif URP'!C50*(1-'V-Tarif'!$J$1),2)</f>
        <v>1.1399999999999999</v>
      </c>
      <c r="T69" s="17">
        <f>ROUND('Tarif URP'!D50*(1-'V-Tarif'!$J$1),2)</f>
        <v>1.57</v>
      </c>
      <c r="U69" s="17">
        <f>ROUND('Tarif URP'!E50*(1-'V-Tarif'!$J$1),2)</f>
        <v>1.9</v>
      </c>
    </row>
    <row r="70" spans="1:21" x14ac:dyDescent="0.2">
      <c r="A70" s="27">
        <v>105</v>
      </c>
      <c r="B70" s="37">
        <f>ROUND('Tarifgruppe S'!B55*(1-'V-Tarif'!$J$1),2)</f>
        <v>2.54</v>
      </c>
      <c r="C70" s="33">
        <f>ROUND('Tarifgruppe S'!C55*(1-'V-Tarif'!$J$1),2)</f>
        <v>3.57</v>
      </c>
      <c r="D70" s="33">
        <f>ROUND('Tarifgruppe S'!D55*(1-'V-Tarif'!$J$1),2)</f>
        <v>4.4000000000000004</v>
      </c>
      <c r="E70" s="33">
        <f>ROUND('Tarifgruppe S'!E55*(1-'V-Tarif'!$J$1),2)</f>
        <v>1.99</v>
      </c>
      <c r="F70" s="33">
        <f>ROUND('Tarifgruppe S'!F55*(1-'V-Tarif'!$J$1),2)</f>
        <v>1.34</v>
      </c>
      <c r="G70" s="33">
        <f>ROUND('Tarifgruppe S'!G55*(1-'V-Tarif'!$J$1),2)</f>
        <v>1.31</v>
      </c>
      <c r="H70" s="18">
        <f>ROUND('Tarifgruppe S'!H55*(1-'V-Tarif'!$J$1),2)</f>
        <v>15.6</v>
      </c>
      <c r="I70" s="37">
        <f>ROUND('Tarifgruppe S'!I55*(1-'V-Tarif'!$J$1),2)</f>
        <v>2.11</v>
      </c>
      <c r="J70" s="33">
        <f>ROUND('Tarifgruppe S'!J55*(1-'V-Tarif'!$J$1),2)</f>
        <v>2.97</v>
      </c>
      <c r="K70" s="33">
        <f>ROUND('Tarifgruppe S'!K55*(1-'V-Tarif'!$J$1),2)</f>
        <v>3.67</v>
      </c>
      <c r="L70" s="33">
        <f>ROUND('Tarifgruppe S'!L55*(1-'V-Tarif'!$J$1),2)</f>
        <v>1.66</v>
      </c>
      <c r="M70" s="33">
        <f>ROUND('Tarifgruppe S'!M55*(1-'V-Tarif'!$J$1),2)</f>
        <v>1.1200000000000001</v>
      </c>
      <c r="N70" s="33">
        <f>ROUND('Tarifgruppe S'!N55*(1-'V-Tarif'!$J$1),2)</f>
        <v>1.0900000000000001</v>
      </c>
      <c r="O70" s="18">
        <f>ROUND('Tarifgruppe S'!O55*(1-'V-Tarif'!$J$1),2)</f>
        <v>13</v>
      </c>
      <c r="Q70" s="5">
        <v>42</v>
      </c>
      <c r="R70" s="17">
        <f>ROUND('Tarif URP'!B51*(1-'V-Tarif'!$J$1),2)</f>
        <v>1.1299999999999999</v>
      </c>
      <c r="S70" s="17">
        <f>ROUND('Tarif URP'!C51*(1-'V-Tarif'!$J$1),2)</f>
        <v>1.2</v>
      </c>
      <c r="T70" s="17">
        <f>ROUND('Tarif URP'!D51*(1-'V-Tarif'!$J$1),2)</f>
        <v>1.69</v>
      </c>
      <c r="U70" s="17">
        <f>ROUND('Tarif URP'!E51*(1-'V-Tarif'!$J$1),2)</f>
        <v>2.0299999999999998</v>
      </c>
    </row>
    <row r="71" spans="1:21" x14ac:dyDescent="0.2">
      <c r="A71" s="27">
        <v>106</v>
      </c>
      <c r="B71" s="37">
        <f>ROUND('Tarifgruppe S'!B56*(1-'V-Tarif'!$J$1),2)</f>
        <v>2.66</v>
      </c>
      <c r="C71" s="33">
        <f>ROUND('Tarifgruppe S'!C56*(1-'V-Tarif'!$J$1),2)</f>
        <v>3.75</v>
      </c>
      <c r="D71" s="33">
        <f>ROUND('Tarifgruppe S'!D56*(1-'V-Tarif'!$J$1),2)</f>
        <v>4.62</v>
      </c>
      <c r="E71" s="33">
        <f>ROUND('Tarifgruppe S'!E56*(1-'V-Tarif'!$J$1),2)</f>
        <v>2.09</v>
      </c>
      <c r="F71" s="33">
        <f>ROUND('Tarifgruppe S'!F56*(1-'V-Tarif'!$J$1),2)</f>
        <v>1.4</v>
      </c>
      <c r="G71" s="33">
        <f>ROUND('Tarifgruppe S'!G56*(1-'V-Tarif'!$J$1),2)</f>
        <v>1.37</v>
      </c>
      <c r="H71" s="18">
        <f>ROUND('Tarifgruppe S'!H56*(1-'V-Tarif'!$J$1),2)</f>
        <v>16.38</v>
      </c>
      <c r="I71" s="37">
        <f>ROUND('Tarifgruppe S'!I56*(1-'V-Tarif'!$J$1),2)</f>
        <v>2.2200000000000002</v>
      </c>
      <c r="J71" s="33">
        <f>ROUND('Tarifgruppe S'!J56*(1-'V-Tarif'!$J$1),2)</f>
        <v>3.12</v>
      </c>
      <c r="K71" s="33">
        <f>ROUND('Tarifgruppe S'!K56*(1-'V-Tarif'!$J$1),2)</f>
        <v>3.85</v>
      </c>
      <c r="L71" s="33">
        <f>ROUND('Tarifgruppe S'!L56*(1-'V-Tarif'!$J$1),2)</f>
        <v>1.75</v>
      </c>
      <c r="M71" s="33">
        <f>ROUND('Tarifgruppe S'!M56*(1-'V-Tarif'!$J$1),2)</f>
        <v>1.17</v>
      </c>
      <c r="N71" s="33">
        <f>ROUND('Tarifgruppe S'!N56*(1-'V-Tarif'!$J$1),2)</f>
        <v>1.1399999999999999</v>
      </c>
      <c r="O71" s="18">
        <f>ROUND('Tarifgruppe S'!O56*(1-'V-Tarif'!$J$1),2)</f>
        <v>13.65</v>
      </c>
      <c r="Q71" s="5">
        <v>43</v>
      </c>
      <c r="R71" s="17">
        <f>ROUND('Tarif URP'!B52*(1-'V-Tarif'!$J$1),2)</f>
        <v>1.2</v>
      </c>
      <c r="S71" s="17">
        <f>ROUND('Tarif URP'!C52*(1-'V-Tarif'!$J$1),2)</f>
        <v>1.27</v>
      </c>
      <c r="T71" s="17">
        <f>ROUND('Tarif URP'!D52*(1-'V-Tarif'!$J$1),2)</f>
        <v>1.83</v>
      </c>
      <c r="U71" s="17">
        <f>ROUND('Tarif URP'!E52*(1-'V-Tarif'!$J$1),2)</f>
        <v>2.19</v>
      </c>
    </row>
    <row r="72" spans="1:21" x14ac:dyDescent="0.2">
      <c r="A72" s="27">
        <v>107</v>
      </c>
      <c r="B72" s="37">
        <f>ROUND('Tarifgruppe S'!B57*(1-'V-Tarif'!$J$1),2)</f>
        <v>2.8</v>
      </c>
      <c r="C72" s="33">
        <f>ROUND('Tarifgruppe S'!C57*(1-'V-Tarif'!$J$1),2)</f>
        <v>3.93</v>
      </c>
      <c r="D72" s="33">
        <f>ROUND('Tarifgruppe S'!D57*(1-'V-Tarif'!$J$1),2)</f>
        <v>4.8600000000000003</v>
      </c>
      <c r="E72" s="33">
        <f>ROUND('Tarifgruppe S'!E57*(1-'V-Tarif'!$J$1),2)</f>
        <v>2.2000000000000002</v>
      </c>
      <c r="F72" s="33">
        <f>ROUND('Tarifgruppe S'!F57*(1-'V-Tarif'!$J$1),2)</f>
        <v>1.47</v>
      </c>
      <c r="G72" s="33">
        <f>ROUND('Tarifgruppe S'!G57*(1-'V-Tarif'!$J$1),2)</f>
        <v>1.44</v>
      </c>
      <c r="H72" s="18">
        <f>ROUND('Tarifgruppe S'!H57*(1-'V-Tarif'!$J$1),2)</f>
        <v>17.190000000000001</v>
      </c>
      <c r="I72" s="37">
        <f>ROUND('Tarifgruppe S'!I57*(1-'V-Tarif'!$J$1),2)</f>
        <v>2.33</v>
      </c>
      <c r="J72" s="33">
        <f>ROUND('Tarifgruppe S'!J57*(1-'V-Tarif'!$J$1),2)</f>
        <v>3.28</v>
      </c>
      <c r="K72" s="33">
        <f>ROUND('Tarifgruppe S'!K57*(1-'V-Tarif'!$J$1),2)</f>
        <v>4.05</v>
      </c>
      <c r="L72" s="33">
        <f>ROUND('Tarifgruppe S'!L57*(1-'V-Tarif'!$J$1),2)</f>
        <v>1.83</v>
      </c>
      <c r="M72" s="33">
        <f>ROUND('Tarifgruppe S'!M57*(1-'V-Tarif'!$J$1),2)</f>
        <v>1.23</v>
      </c>
      <c r="N72" s="33">
        <f>ROUND('Tarifgruppe S'!N57*(1-'V-Tarif'!$J$1),2)</f>
        <v>1.2</v>
      </c>
      <c r="O72" s="18">
        <f>ROUND('Tarifgruppe S'!O57*(1-'V-Tarif'!$J$1),2)</f>
        <v>14.33</v>
      </c>
      <c r="Q72" s="5">
        <v>44</v>
      </c>
      <c r="R72" s="17">
        <f>ROUND('Tarif URP'!B53*(1-'V-Tarif'!$J$1),2)</f>
        <v>1.27</v>
      </c>
      <c r="S72" s="17">
        <f>ROUND('Tarif URP'!C53*(1-'V-Tarif'!$J$1),2)</f>
        <v>1.34</v>
      </c>
      <c r="T72" s="17">
        <f>ROUND('Tarif URP'!D53*(1-'V-Tarif'!$J$1),2)</f>
        <v>1.99</v>
      </c>
      <c r="U72" s="17">
        <f>ROUND('Tarif URP'!E53*(1-'V-Tarif'!$J$1),2)</f>
        <v>2.36</v>
      </c>
    </row>
    <row r="73" spans="1:21" x14ac:dyDescent="0.2">
      <c r="A73" s="27">
        <v>108</v>
      </c>
      <c r="B73" s="37">
        <f>ROUND('Tarifgruppe S'!B58*(1-'V-Tarif'!$J$1),2)</f>
        <v>2.94</v>
      </c>
      <c r="C73" s="33">
        <f>ROUND('Tarifgruppe S'!C58*(1-'V-Tarif'!$J$1),2)</f>
        <v>4.13</v>
      </c>
      <c r="D73" s="33">
        <f>ROUND('Tarifgruppe S'!D58*(1-'V-Tarif'!$J$1),2)</f>
        <v>5.0999999999999996</v>
      </c>
      <c r="E73" s="33">
        <f>ROUND('Tarifgruppe S'!E58*(1-'V-Tarif'!$J$1),2)</f>
        <v>2.31</v>
      </c>
      <c r="F73" s="33">
        <f>ROUND('Tarifgruppe S'!F58*(1-'V-Tarif'!$J$1),2)</f>
        <v>1.55</v>
      </c>
      <c r="G73" s="33">
        <f>ROUND('Tarifgruppe S'!G58*(1-'V-Tarif'!$J$1),2)</f>
        <v>1.51</v>
      </c>
      <c r="H73" s="18">
        <f>ROUND('Tarifgruppe S'!H58*(1-'V-Tarif'!$J$1),2)</f>
        <v>18.05</v>
      </c>
      <c r="I73" s="37">
        <f>ROUND('Tarifgruppe S'!I58*(1-'V-Tarif'!$J$1),2)</f>
        <v>2.4500000000000002</v>
      </c>
      <c r="J73" s="33">
        <f>ROUND('Tarifgruppe S'!J58*(1-'V-Tarif'!$J$1),2)</f>
        <v>3.44</v>
      </c>
      <c r="K73" s="33">
        <f>ROUND('Tarifgruppe S'!K58*(1-'V-Tarif'!$J$1),2)</f>
        <v>4.25</v>
      </c>
      <c r="L73" s="33">
        <f>ROUND('Tarifgruppe S'!L58*(1-'V-Tarif'!$J$1),2)</f>
        <v>1.92</v>
      </c>
      <c r="M73" s="33">
        <f>ROUND('Tarifgruppe S'!M58*(1-'V-Tarif'!$J$1),2)</f>
        <v>1.29</v>
      </c>
      <c r="N73" s="33">
        <f>ROUND('Tarifgruppe S'!N58*(1-'V-Tarif'!$J$1),2)</f>
        <v>1.26</v>
      </c>
      <c r="O73" s="18">
        <f>ROUND('Tarifgruppe S'!O58*(1-'V-Tarif'!$J$1),2)</f>
        <v>15.05</v>
      </c>
      <c r="Q73" s="5">
        <v>45</v>
      </c>
      <c r="R73" s="17">
        <f>ROUND('Tarif URP'!B54*(1-'V-Tarif'!$J$1),2)</f>
        <v>1.32</v>
      </c>
      <c r="S73" s="17">
        <f>ROUND('Tarif URP'!C54*(1-'V-Tarif'!$J$1),2)</f>
        <v>1.38</v>
      </c>
      <c r="T73" s="17">
        <f>ROUND('Tarif URP'!D54*(1-'V-Tarif'!$J$1),2)</f>
        <v>2.1</v>
      </c>
      <c r="U73" s="17">
        <f>ROUND('Tarif URP'!E54*(1-'V-Tarif'!$J$1),2)</f>
        <v>2.48</v>
      </c>
    </row>
    <row r="74" spans="1:21" x14ac:dyDescent="0.2">
      <c r="A74" s="27">
        <v>109</v>
      </c>
      <c r="B74" s="37">
        <f>ROUND('Tarifgruppe S'!B59*(1-'V-Tarif'!$J$1),2)</f>
        <v>3.08</v>
      </c>
      <c r="C74" s="33">
        <f>ROUND('Tarifgruppe S'!C59*(1-'V-Tarif'!$J$1),2)</f>
        <v>4.34</v>
      </c>
      <c r="D74" s="33">
        <f>ROUND('Tarifgruppe S'!D59*(1-'V-Tarif'!$J$1),2)</f>
        <v>5.35</v>
      </c>
      <c r="E74" s="33">
        <f>ROUND('Tarifgruppe S'!E59*(1-'V-Tarif'!$J$1),2)</f>
        <v>2.42</v>
      </c>
      <c r="F74" s="33">
        <f>ROUND('Tarifgruppe S'!F59*(1-'V-Tarif'!$J$1),2)</f>
        <v>1.63</v>
      </c>
      <c r="G74" s="33">
        <f>ROUND('Tarifgruppe S'!G59*(1-'V-Tarif'!$J$1),2)</f>
        <v>1.59</v>
      </c>
      <c r="H74" s="18">
        <f>ROUND('Tarifgruppe S'!H59*(1-'V-Tarif'!$J$1),2)</f>
        <v>18.96</v>
      </c>
      <c r="I74" s="37">
        <f>ROUND('Tarifgruppe S'!I59*(1-'V-Tarif'!$J$1),2)</f>
        <v>2.57</v>
      </c>
      <c r="J74" s="33">
        <f>ROUND('Tarifgruppe S'!J59*(1-'V-Tarif'!$J$1),2)</f>
        <v>3.62</v>
      </c>
      <c r="K74" s="33">
        <f>ROUND('Tarifgruppe S'!K59*(1-'V-Tarif'!$J$1),2)</f>
        <v>4.46</v>
      </c>
      <c r="L74" s="33">
        <f>ROUND('Tarifgruppe S'!L59*(1-'V-Tarif'!$J$1),2)</f>
        <v>2.02</v>
      </c>
      <c r="M74" s="33">
        <f>ROUND('Tarifgruppe S'!M59*(1-'V-Tarif'!$J$1),2)</f>
        <v>1.35</v>
      </c>
      <c r="N74" s="33">
        <f>ROUND('Tarifgruppe S'!N59*(1-'V-Tarif'!$J$1),2)</f>
        <v>1.32</v>
      </c>
      <c r="O74" s="18">
        <f>ROUND('Tarifgruppe S'!O59*(1-'V-Tarif'!$J$1),2)</f>
        <v>15.8</v>
      </c>
      <c r="Q74" s="5">
        <v>46</v>
      </c>
      <c r="R74" s="17">
        <f>ROUND('Tarif URP'!B55*(1-'V-Tarif'!$J$1),2)</f>
        <v>1.4</v>
      </c>
      <c r="S74" s="17">
        <f>ROUND('Tarif URP'!C55*(1-'V-Tarif'!$J$1),2)</f>
        <v>1.45</v>
      </c>
      <c r="T74" s="17">
        <f>ROUND('Tarif URP'!D55*(1-'V-Tarif'!$J$1),2)</f>
        <v>2.2799999999999998</v>
      </c>
      <c r="U74" s="17">
        <f>ROUND('Tarif URP'!E55*(1-'V-Tarif'!$J$1),2)</f>
        <v>2.68</v>
      </c>
    </row>
    <row r="75" spans="1:21" x14ac:dyDescent="0.2">
      <c r="A75" s="27">
        <v>110</v>
      </c>
      <c r="B75" s="37">
        <f>ROUND('Tarifgruppe S'!B60*(1-'V-Tarif'!$J$1),2)</f>
        <v>3.24</v>
      </c>
      <c r="C75" s="33">
        <f>ROUND('Tarifgruppe S'!C60*(1-'V-Tarif'!$J$1),2)</f>
        <v>4.55</v>
      </c>
      <c r="D75" s="33">
        <f>ROUND('Tarifgruppe S'!D60*(1-'V-Tarif'!$J$1),2)</f>
        <v>5.62</v>
      </c>
      <c r="E75" s="33">
        <f>ROUND('Tarifgruppe S'!E60*(1-'V-Tarif'!$J$1),2)</f>
        <v>2.5499999999999998</v>
      </c>
      <c r="F75" s="33">
        <f>ROUND('Tarifgruppe S'!F60*(1-'V-Tarif'!$J$1),2)</f>
        <v>1.71</v>
      </c>
      <c r="G75" s="33">
        <f>ROUND('Tarifgruppe S'!G60*(1-'V-Tarif'!$J$1),2)</f>
        <v>1.67</v>
      </c>
      <c r="H75" s="18">
        <f>ROUND('Tarifgruppe S'!H60*(1-'V-Tarif'!$J$1),2)</f>
        <v>19.899999999999999</v>
      </c>
      <c r="I75" s="37">
        <f>ROUND('Tarifgruppe S'!I60*(1-'V-Tarif'!$J$1),2)</f>
        <v>2.7</v>
      </c>
      <c r="J75" s="33">
        <f>ROUND('Tarifgruppe S'!J60*(1-'V-Tarif'!$J$1),2)</f>
        <v>3.8</v>
      </c>
      <c r="K75" s="33">
        <f>ROUND('Tarifgruppe S'!K60*(1-'V-Tarif'!$J$1),2)</f>
        <v>4.68</v>
      </c>
      <c r="L75" s="33">
        <f>ROUND('Tarifgruppe S'!L60*(1-'V-Tarif'!$J$1),2)</f>
        <v>2.12</v>
      </c>
      <c r="M75" s="33">
        <f>ROUND('Tarifgruppe S'!M60*(1-'V-Tarif'!$J$1),2)</f>
        <v>1.42</v>
      </c>
      <c r="N75" s="33">
        <f>ROUND('Tarifgruppe S'!N60*(1-'V-Tarif'!$J$1),2)</f>
        <v>1.39</v>
      </c>
      <c r="O75" s="18">
        <f>ROUND('Tarifgruppe S'!O60*(1-'V-Tarif'!$J$1),2)</f>
        <v>16.59</v>
      </c>
      <c r="Q75" s="5">
        <v>47</v>
      </c>
      <c r="R75" s="17">
        <f>ROUND('Tarif URP'!B56*(1-'V-Tarif'!$J$1),2)</f>
        <v>1.48</v>
      </c>
      <c r="S75" s="17">
        <f>ROUND('Tarif URP'!C56*(1-'V-Tarif'!$J$1),2)</f>
        <v>1.53</v>
      </c>
      <c r="T75" s="17">
        <f>ROUND('Tarif URP'!D56*(1-'V-Tarif'!$J$1),2)</f>
        <v>2.48</v>
      </c>
      <c r="U75" s="17">
        <f>ROUND('Tarif URP'!E56*(1-'V-Tarif'!$J$1),2)</f>
        <v>2.9</v>
      </c>
    </row>
    <row r="76" spans="1:21" x14ac:dyDescent="0.2">
      <c r="A76" s="27">
        <v>111</v>
      </c>
      <c r="B76" s="37">
        <f>ROUND('Tarifgruppe S'!B61*(1-'V-Tarif'!$J$1),2)</f>
        <v>3.4</v>
      </c>
      <c r="C76" s="33">
        <f>ROUND('Tarifgruppe S'!C61*(1-'V-Tarif'!$J$1),2)</f>
        <v>4.78</v>
      </c>
      <c r="D76" s="33">
        <f>ROUND('Tarifgruppe S'!D61*(1-'V-Tarif'!$J$1),2)</f>
        <v>5.9</v>
      </c>
      <c r="E76" s="33">
        <f>ROUND('Tarifgruppe S'!E61*(1-'V-Tarif'!$J$1),2)</f>
        <v>2.67</v>
      </c>
      <c r="F76" s="33">
        <f>ROUND('Tarifgruppe S'!F61*(1-'V-Tarif'!$J$1),2)</f>
        <v>1.79</v>
      </c>
      <c r="G76" s="33">
        <f>ROUND('Tarifgruppe S'!G61*(1-'V-Tarif'!$J$1),2)</f>
        <v>1.75</v>
      </c>
      <c r="H76" s="18">
        <f>ROUND('Tarifgruppe S'!H61*(1-'V-Tarif'!$J$1),2)</f>
        <v>20.9</v>
      </c>
      <c r="I76" s="37">
        <f>ROUND('Tarifgruppe S'!I61*(1-'V-Tarif'!$J$1),2)</f>
        <v>2.83</v>
      </c>
      <c r="J76" s="33">
        <f>ROUND('Tarifgruppe S'!J61*(1-'V-Tarif'!$J$1),2)</f>
        <v>3.99</v>
      </c>
      <c r="K76" s="33">
        <f>ROUND('Tarifgruppe S'!K61*(1-'V-Tarif'!$J$1),2)</f>
        <v>4.92</v>
      </c>
      <c r="L76" s="33">
        <f>ROUND('Tarifgruppe S'!L61*(1-'V-Tarif'!$J$1),2)</f>
        <v>2.23</v>
      </c>
      <c r="M76" s="33">
        <f>ROUND('Tarifgruppe S'!M61*(1-'V-Tarif'!$J$1),2)</f>
        <v>1.49</v>
      </c>
      <c r="N76" s="33">
        <f>ROUND('Tarifgruppe S'!N61*(1-'V-Tarif'!$J$1),2)</f>
        <v>1.46</v>
      </c>
      <c r="O76" s="18">
        <f>ROUND('Tarifgruppe S'!O61*(1-'V-Tarif'!$J$1),2)</f>
        <v>17.420000000000002</v>
      </c>
      <c r="Q76" s="5">
        <v>48</v>
      </c>
      <c r="R76" s="17">
        <f>ROUND('Tarif URP'!B57*(1-'V-Tarif'!$J$1),2)</f>
        <v>1.56</v>
      </c>
      <c r="S76" s="17">
        <f>ROUND('Tarif URP'!C57*(1-'V-Tarif'!$J$1),2)</f>
        <v>1.61</v>
      </c>
      <c r="T76" s="17">
        <f>ROUND('Tarif URP'!D57*(1-'V-Tarif'!$J$1),2)</f>
        <v>2.71</v>
      </c>
      <c r="U76" s="17">
        <f>ROUND('Tarif URP'!E57*(1-'V-Tarif'!$J$1),2)</f>
        <v>3.15</v>
      </c>
    </row>
    <row r="77" spans="1:21" x14ac:dyDescent="0.2">
      <c r="A77" s="27">
        <v>112</v>
      </c>
      <c r="B77" s="37">
        <f>ROUND('Tarifgruppe S'!B62*(1-'V-Tarif'!$J$1),2)</f>
        <v>3.57</v>
      </c>
      <c r="C77" s="33">
        <f>ROUND('Tarifgruppe S'!C62*(1-'V-Tarif'!$J$1),2)</f>
        <v>5.0199999999999996</v>
      </c>
      <c r="D77" s="33">
        <f>ROUND('Tarifgruppe S'!D62*(1-'V-Tarif'!$J$1),2)</f>
        <v>6.2</v>
      </c>
      <c r="E77" s="33">
        <f>ROUND('Tarifgruppe S'!E62*(1-'V-Tarif'!$J$1),2)</f>
        <v>2.81</v>
      </c>
      <c r="F77" s="33">
        <f>ROUND('Tarifgruppe S'!F62*(1-'V-Tarif'!$J$1),2)</f>
        <v>1.88</v>
      </c>
      <c r="G77" s="33">
        <f>ROUND('Tarifgruppe S'!G62*(1-'V-Tarif'!$J$1),2)</f>
        <v>1.84</v>
      </c>
      <c r="H77" s="18">
        <f>ROUND('Tarifgruppe S'!H62*(1-'V-Tarif'!$J$1),2)</f>
        <v>21.94</v>
      </c>
      <c r="I77" s="37">
        <f>ROUND('Tarifgruppe S'!I62*(1-'V-Tarif'!$J$1),2)</f>
        <v>2.97</v>
      </c>
      <c r="J77" s="33">
        <f>ROUND('Tarifgruppe S'!J62*(1-'V-Tarif'!$J$1),2)</f>
        <v>4.18</v>
      </c>
      <c r="K77" s="33">
        <f>ROUND('Tarifgruppe S'!K62*(1-'V-Tarif'!$J$1),2)</f>
        <v>5.16</v>
      </c>
      <c r="L77" s="33">
        <f>ROUND('Tarifgruppe S'!L62*(1-'V-Tarif'!$J$1),2)</f>
        <v>2.34</v>
      </c>
      <c r="M77" s="33">
        <f>ROUND('Tarifgruppe S'!M62*(1-'V-Tarif'!$J$1),2)</f>
        <v>1.57</v>
      </c>
      <c r="N77" s="33">
        <f>ROUND('Tarifgruppe S'!N62*(1-'V-Tarif'!$J$1),2)</f>
        <v>1.53</v>
      </c>
      <c r="O77" s="18">
        <f>ROUND('Tarifgruppe S'!O62*(1-'V-Tarif'!$J$1),2)</f>
        <v>18.29</v>
      </c>
      <c r="Q77" s="5">
        <v>49</v>
      </c>
      <c r="R77" s="17">
        <f>ROUND('Tarif URP'!B58*(1-'V-Tarif'!$J$1),2)</f>
        <v>1.65</v>
      </c>
      <c r="S77" s="17">
        <f>ROUND('Tarif URP'!C58*(1-'V-Tarif'!$J$1),2)</f>
        <v>1.68</v>
      </c>
      <c r="T77" s="17">
        <f>ROUND('Tarif URP'!D58*(1-'V-Tarif'!$J$1),2)</f>
        <v>2.95</v>
      </c>
      <c r="U77" s="17">
        <f>ROUND('Tarif URP'!E58*(1-'V-Tarif'!$J$1),2)</f>
        <v>3.42</v>
      </c>
    </row>
    <row r="78" spans="1:21" x14ac:dyDescent="0.2">
      <c r="A78" s="27">
        <v>113</v>
      </c>
      <c r="B78" s="37">
        <f>ROUND('Tarifgruppe S'!B63*(1-'V-Tarif'!$J$1),2)</f>
        <v>3.75</v>
      </c>
      <c r="C78" s="33">
        <f>ROUND('Tarifgruppe S'!C63*(1-'V-Tarif'!$J$1),2)</f>
        <v>5.27</v>
      </c>
      <c r="D78" s="33">
        <f>ROUND('Tarifgruppe S'!D63*(1-'V-Tarif'!$J$1),2)</f>
        <v>6.51</v>
      </c>
      <c r="E78" s="33">
        <f>ROUND('Tarifgruppe S'!E63*(1-'V-Tarif'!$J$1),2)</f>
        <v>2.95</v>
      </c>
      <c r="F78" s="33">
        <f>ROUND('Tarifgruppe S'!F63*(1-'V-Tarif'!$J$1),2)</f>
        <v>1.98</v>
      </c>
      <c r="G78" s="33">
        <f>ROUND('Tarifgruppe S'!G63*(1-'V-Tarif'!$J$1),2)</f>
        <v>1.93</v>
      </c>
      <c r="H78" s="18">
        <f>ROUND('Tarifgruppe S'!H63*(1-'V-Tarif'!$J$1),2)</f>
        <v>23.04</v>
      </c>
      <c r="I78" s="37">
        <f>ROUND('Tarifgruppe S'!I63*(1-'V-Tarif'!$J$1),2)</f>
        <v>3.12</v>
      </c>
      <c r="J78" s="33">
        <f>ROUND('Tarifgruppe S'!J63*(1-'V-Tarif'!$J$1),2)</f>
        <v>4.3899999999999997</v>
      </c>
      <c r="K78" s="33">
        <f>ROUND('Tarifgruppe S'!K63*(1-'V-Tarif'!$J$1),2)</f>
        <v>5.42</v>
      </c>
      <c r="L78" s="33">
        <f>ROUND('Tarifgruppe S'!L63*(1-'V-Tarif'!$J$1),2)</f>
        <v>2.46</v>
      </c>
      <c r="M78" s="33">
        <f>ROUND('Tarifgruppe S'!M63*(1-'V-Tarif'!$J$1),2)</f>
        <v>1.65</v>
      </c>
      <c r="N78" s="33">
        <f>ROUND('Tarifgruppe S'!N63*(1-'V-Tarif'!$J$1),2)</f>
        <v>1.61</v>
      </c>
      <c r="O78" s="18">
        <f>ROUND('Tarifgruppe S'!O63*(1-'V-Tarif'!$J$1),2)</f>
        <v>19.2</v>
      </c>
      <c r="Q78" s="5">
        <v>50</v>
      </c>
      <c r="R78" s="17">
        <f>ROUND('Tarif URP'!B59*(1-'V-Tarif'!$J$1),2)</f>
        <v>1.69</v>
      </c>
      <c r="S78" s="17">
        <f>ROUND('Tarif URP'!C59*(1-'V-Tarif'!$J$1),2)</f>
        <v>1.72</v>
      </c>
      <c r="T78" s="17">
        <f>ROUND('Tarif URP'!D59*(1-'V-Tarif'!$J$1),2)</f>
        <v>3.14</v>
      </c>
      <c r="U78" s="17">
        <f>ROUND('Tarif URP'!E59*(1-'V-Tarif'!$J$1),2)</f>
        <v>3.61</v>
      </c>
    </row>
    <row r="79" spans="1:21" x14ac:dyDescent="0.2">
      <c r="A79" s="27">
        <v>114</v>
      </c>
      <c r="B79" s="37">
        <f>ROUND('Tarifgruppe S'!B64*(1-'V-Tarif'!$J$1),2)</f>
        <v>3.93</v>
      </c>
      <c r="C79" s="33">
        <f>ROUND('Tarifgruppe S'!C64*(1-'V-Tarif'!$J$1),2)</f>
        <v>5.54</v>
      </c>
      <c r="D79" s="33">
        <f>ROUND('Tarifgruppe S'!D64*(1-'V-Tarif'!$J$1),2)</f>
        <v>6.83</v>
      </c>
      <c r="E79" s="33">
        <f>ROUND('Tarifgruppe S'!E64*(1-'V-Tarif'!$J$1),2)</f>
        <v>3.09</v>
      </c>
      <c r="F79" s="33">
        <f>ROUND('Tarifgruppe S'!F64*(1-'V-Tarif'!$J$1),2)</f>
        <v>2.0699999999999998</v>
      </c>
      <c r="G79" s="33">
        <f>ROUND('Tarifgruppe S'!G64*(1-'V-Tarif'!$J$1),2)</f>
        <v>2.02</v>
      </c>
      <c r="H79" s="18">
        <f>ROUND('Tarifgruppe S'!H64*(1-'V-Tarif'!$J$1),2)</f>
        <v>24.19</v>
      </c>
      <c r="I79" s="37">
        <f>ROUND('Tarifgruppe S'!I64*(1-'V-Tarif'!$J$1),2)</f>
        <v>3.28</v>
      </c>
      <c r="J79" s="33">
        <f>ROUND('Tarifgruppe S'!J64*(1-'V-Tarif'!$J$1),2)</f>
        <v>4.6100000000000003</v>
      </c>
      <c r="K79" s="33">
        <f>ROUND('Tarifgruppe S'!K64*(1-'V-Tarif'!$J$1),2)</f>
        <v>5.69</v>
      </c>
      <c r="L79" s="33">
        <f>ROUND('Tarifgruppe S'!L64*(1-'V-Tarif'!$J$1),2)</f>
        <v>2.58</v>
      </c>
      <c r="M79" s="33">
        <f>ROUND('Tarifgruppe S'!M64*(1-'V-Tarif'!$J$1),2)</f>
        <v>1.73</v>
      </c>
      <c r="N79" s="33">
        <f>ROUND('Tarifgruppe S'!N64*(1-'V-Tarif'!$J$1),2)</f>
        <v>1.69</v>
      </c>
      <c r="O79" s="18">
        <f>ROUND('Tarifgruppe S'!O64*(1-'V-Tarif'!$J$1),2)</f>
        <v>20.16</v>
      </c>
      <c r="Q79" s="5">
        <v>51</v>
      </c>
      <c r="R79" s="17">
        <f>ROUND('Tarif URP'!B60*(1-'V-Tarif'!$J$1),2)</f>
        <v>1.76</v>
      </c>
      <c r="S79" s="17">
        <f>ROUND('Tarif URP'!C60*(1-'V-Tarif'!$J$1),2)</f>
        <v>1.78</v>
      </c>
      <c r="T79" s="17">
        <f>ROUND('Tarif URP'!D60*(1-'V-Tarif'!$J$1),2)</f>
        <v>3.42</v>
      </c>
      <c r="U79" s="17">
        <f>ROUND('Tarif URP'!E60*(1-'V-Tarif'!$J$1),2)</f>
        <v>3.91</v>
      </c>
    </row>
    <row r="80" spans="1:21" x14ac:dyDescent="0.2">
      <c r="A80" s="27">
        <v>115</v>
      </c>
      <c r="B80" s="37">
        <f>ROUND('Tarifgruppe S'!B65*(1-'V-Tarif'!$J$1),2)</f>
        <v>4.13</v>
      </c>
      <c r="C80" s="33">
        <f>ROUND('Tarifgruppe S'!C65*(1-'V-Tarif'!$J$1),2)</f>
        <v>5.81</v>
      </c>
      <c r="D80" s="33">
        <f>ROUND('Tarifgruppe S'!D65*(1-'V-Tarif'!$J$1),2)</f>
        <v>7.17</v>
      </c>
      <c r="E80" s="33">
        <f>ROUND('Tarifgruppe S'!E65*(1-'V-Tarif'!$J$1),2)</f>
        <v>3.25</v>
      </c>
      <c r="F80" s="33">
        <f>ROUND('Tarifgruppe S'!F65*(1-'V-Tarif'!$J$1),2)</f>
        <v>2.1800000000000002</v>
      </c>
      <c r="G80" s="33">
        <f>ROUND('Tarifgruppe S'!G65*(1-'V-Tarif'!$J$1),2)</f>
        <v>2.12</v>
      </c>
      <c r="H80" s="18">
        <f>ROUND('Tarifgruppe S'!H65*(1-'V-Tarif'!$J$1),2)</f>
        <v>25.4</v>
      </c>
      <c r="I80" s="37">
        <f>ROUND('Tarifgruppe S'!I65*(1-'V-Tarif'!$J$1),2)</f>
        <v>3.44</v>
      </c>
      <c r="J80" s="33">
        <f>ROUND('Tarifgruppe S'!J65*(1-'V-Tarif'!$J$1),2)</f>
        <v>4.84</v>
      </c>
      <c r="K80" s="33">
        <f>ROUND('Tarifgruppe S'!K65*(1-'V-Tarif'!$J$1),2)</f>
        <v>5.98</v>
      </c>
      <c r="L80" s="33">
        <f>ROUND('Tarifgruppe S'!L65*(1-'V-Tarif'!$J$1),2)</f>
        <v>2.71</v>
      </c>
      <c r="M80" s="33">
        <f>ROUND('Tarifgruppe S'!M65*(1-'V-Tarif'!$J$1),2)</f>
        <v>1.81</v>
      </c>
      <c r="N80" s="33">
        <f>ROUND('Tarifgruppe S'!N65*(1-'V-Tarif'!$J$1),2)</f>
        <v>1.77</v>
      </c>
      <c r="O80" s="18">
        <f>ROUND('Tarifgruppe S'!O65*(1-'V-Tarif'!$J$1),2)</f>
        <v>21.17</v>
      </c>
      <c r="Q80" s="5">
        <v>52</v>
      </c>
      <c r="R80" s="17">
        <f>ROUND('Tarif URP'!B61*(1-'V-Tarif'!$J$1),2)</f>
        <v>1.8</v>
      </c>
      <c r="S80" s="17">
        <f>ROUND('Tarif URP'!C61*(1-'V-Tarif'!$J$1),2)</f>
        <v>1.81</v>
      </c>
      <c r="T80" s="17">
        <f>ROUND('Tarif URP'!D61*(1-'V-Tarif'!$J$1),2)</f>
        <v>3.7</v>
      </c>
      <c r="U80" s="17">
        <f>ROUND('Tarif URP'!E61*(1-'V-Tarif'!$J$1),2)</f>
        <v>4.22</v>
      </c>
    </row>
    <row r="81" spans="1:21" x14ac:dyDescent="0.2">
      <c r="A81" s="27">
        <v>116</v>
      </c>
      <c r="B81" s="37">
        <f>ROUND('Tarifgruppe S'!B66*(1-'V-Tarif'!$J$1),2)</f>
        <v>4.34</v>
      </c>
      <c r="C81" s="33">
        <f>ROUND('Tarifgruppe S'!C66*(1-'V-Tarif'!$J$1),2)</f>
        <v>6.1</v>
      </c>
      <c r="D81" s="33">
        <f>ROUND('Tarifgruppe S'!D66*(1-'V-Tarif'!$J$1),2)</f>
        <v>7.53</v>
      </c>
      <c r="E81" s="33">
        <f>ROUND('Tarifgruppe S'!E66*(1-'V-Tarif'!$J$1),2)</f>
        <v>3.41</v>
      </c>
      <c r="F81" s="33">
        <f>ROUND('Tarifgruppe S'!F66*(1-'V-Tarif'!$J$1),2)</f>
        <v>2.29</v>
      </c>
      <c r="G81" s="33">
        <f>ROUND('Tarifgruppe S'!G66*(1-'V-Tarif'!$J$1),2)</f>
        <v>2.23</v>
      </c>
      <c r="H81" s="18">
        <f>ROUND('Tarifgruppe S'!H66*(1-'V-Tarif'!$J$1),2)</f>
        <v>26.67</v>
      </c>
      <c r="I81" s="37">
        <f>ROUND('Tarifgruppe S'!I66*(1-'V-Tarif'!$J$1),2)</f>
        <v>3.61</v>
      </c>
      <c r="J81" s="33">
        <f>ROUND('Tarifgruppe S'!J66*(1-'V-Tarif'!$J$1),2)</f>
        <v>5.09</v>
      </c>
      <c r="K81" s="33">
        <f>ROUND('Tarifgruppe S'!K66*(1-'V-Tarif'!$J$1),2)</f>
        <v>6.28</v>
      </c>
      <c r="L81" s="33">
        <f>ROUND('Tarifgruppe S'!L66*(1-'V-Tarif'!$J$1),2)</f>
        <v>2.84</v>
      </c>
      <c r="M81" s="33">
        <f>ROUND('Tarifgruppe S'!M66*(1-'V-Tarif'!$J$1),2)</f>
        <v>1.91</v>
      </c>
      <c r="N81" s="33">
        <f>ROUND('Tarifgruppe S'!N66*(1-'V-Tarif'!$J$1),2)</f>
        <v>1.86</v>
      </c>
      <c r="O81" s="18">
        <f>ROUND('Tarifgruppe S'!O66*(1-'V-Tarif'!$J$1),2)</f>
        <v>22.23</v>
      </c>
      <c r="Q81" s="5">
        <v>53</v>
      </c>
      <c r="R81" s="17">
        <f>ROUND('Tarif URP'!B62*(1-'V-Tarif'!$J$1),2)</f>
        <v>1.82</v>
      </c>
      <c r="S81" s="17">
        <f>ROUND('Tarif URP'!C62*(1-'V-Tarif'!$J$1),2)</f>
        <v>1.82</v>
      </c>
      <c r="T81" s="17">
        <f>ROUND('Tarif URP'!D62*(1-'V-Tarif'!$J$1),2)</f>
        <v>4</v>
      </c>
      <c r="U81" s="17">
        <f>ROUND('Tarif URP'!E62*(1-'V-Tarif'!$J$1),2)</f>
        <v>4.55</v>
      </c>
    </row>
    <row r="82" spans="1:21" x14ac:dyDescent="0.2">
      <c r="A82" s="27">
        <v>117</v>
      </c>
      <c r="B82" s="37">
        <f>ROUND('Tarifgruppe S'!B67*(1-'V-Tarif'!$J$1),2)</f>
        <v>4.55</v>
      </c>
      <c r="C82" s="33">
        <f>ROUND('Tarifgruppe S'!C67*(1-'V-Tarif'!$J$1),2)</f>
        <v>6.41</v>
      </c>
      <c r="D82" s="33">
        <f>ROUND('Tarifgruppe S'!D67*(1-'V-Tarif'!$J$1),2)</f>
        <v>7.91</v>
      </c>
      <c r="E82" s="33">
        <f>ROUND('Tarifgruppe S'!E67*(1-'V-Tarif'!$J$1),2)</f>
        <v>3.58</v>
      </c>
      <c r="F82" s="33">
        <f>ROUND('Tarifgruppe S'!F67*(1-'V-Tarif'!$J$1),2)</f>
        <v>2.4</v>
      </c>
      <c r="G82" s="33">
        <f>ROUND('Tarifgruppe S'!G67*(1-'V-Tarif'!$J$1),2)</f>
        <v>2.34</v>
      </c>
      <c r="H82" s="18">
        <f>ROUND('Tarifgruppe S'!H67*(1-'V-Tarif'!$J$1),2)</f>
        <v>28.01</v>
      </c>
      <c r="I82" s="37">
        <f>ROUND('Tarifgruppe S'!I67*(1-'V-Tarif'!$J$1),2)</f>
        <v>3.79</v>
      </c>
      <c r="J82" s="33">
        <f>ROUND('Tarifgruppe S'!J67*(1-'V-Tarif'!$J$1),2)</f>
        <v>5.34</v>
      </c>
      <c r="K82" s="33">
        <f>ROUND('Tarifgruppe S'!K67*(1-'V-Tarif'!$J$1),2)</f>
        <v>6.59</v>
      </c>
      <c r="L82" s="33">
        <f>ROUND('Tarifgruppe S'!L67*(1-'V-Tarif'!$J$1),2)</f>
        <v>2.98</v>
      </c>
      <c r="M82" s="33">
        <f>ROUND('Tarifgruppe S'!M67*(1-'V-Tarif'!$J$1),2)</f>
        <v>2</v>
      </c>
      <c r="N82" s="33">
        <f>ROUND('Tarifgruppe S'!N67*(1-'V-Tarif'!$J$1),2)</f>
        <v>1.95</v>
      </c>
      <c r="O82" s="18">
        <f>ROUND('Tarifgruppe S'!O67*(1-'V-Tarif'!$J$1),2)</f>
        <v>23.34</v>
      </c>
      <c r="Q82" s="5">
        <v>54</v>
      </c>
      <c r="R82" s="17">
        <f>ROUND('Tarif URP'!B63*(1-'V-Tarif'!$J$1),2)</f>
        <v>1.82</v>
      </c>
      <c r="S82" s="17">
        <f>ROUND('Tarif URP'!C63*(1-'V-Tarif'!$J$1),2)</f>
        <v>1.81</v>
      </c>
      <c r="T82" s="17">
        <f>ROUND('Tarif URP'!D63*(1-'V-Tarif'!$J$1),2)</f>
        <v>4.34</v>
      </c>
      <c r="U82" s="17">
        <f>ROUND('Tarif URP'!E63*(1-'V-Tarif'!$J$1),2)</f>
        <v>4.91</v>
      </c>
    </row>
    <row r="83" spans="1:21" x14ac:dyDescent="0.2">
      <c r="A83" s="27">
        <v>118</v>
      </c>
      <c r="B83" s="37">
        <f>ROUND('Tarifgruppe S'!B68*(1-'V-Tarif'!$J$1),2)</f>
        <v>4.78</v>
      </c>
      <c r="C83" s="33">
        <f>ROUND('Tarifgruppe S'!C68*(1-'V-Tarif'!$J$1),2)</f>
        <v>6.73</v>
      </c>
      <c r="D83" s="33">
        <f>ROUND('Tarifgruppe S'!D68*(1-'V-Tarif'!$J$1),2)</f>
        <v>8.3000000000000007</v>
      </c>
      <c r="E83" s="33">
        <f>ROUND('Tarifgruppe S'!E68*(1-'V-Tarif'!$J$1),2)</f>
        <v>3.76</v>
      </c>
      <c r="F83" s="33">
        <f>ROUND('Tarifgruppe S'!F68*(1-'V-Tarif'!$J$1),2)</f>
        <v>2.52</v>
      </c>
      <c r="G83" s="33">
        <f>ROUND('Tarifgruppe S'!G68*(1-'V-Tarif'!$J$1),2)</f>
        <v>2.46</v>
      </c>
      <c r="H83" s="18">
        <f>ROUND('Tarifgruppe S'!H68*(1-'V-Tarif'!$J$1),2)</f>
        <v>29.41</v>
      </c>
      <c r="I83" s="37">
        <f>ROUND('Tarifgruppe S'!I68*(1-'V-Tarif'!$J$1),2)</f>
        <v>3.98</v>
      </c>
      <c r="J83" s="33">
        <f>ROUND('Tarifgruppe S'!J68*(1-'V-Tarif'!$J$1),2)</f>
        <v>5.61</v>
      </c>
      <c r="K83" s="33">
        <f>ROUND('Tarifgruppe S'!K68*(1-'V-Tarif'!$J$1),2)</f>
        <v>6.92</v>
      </c>
      <c r="L83" s="33">
        <f>ROUND('Tarifgruppe S'!L68*(1-'V-Tarif'!$J$1),2)</f>
        <v>3.13</v>
      </c>
      <c r="M83" s="33">
        <f>ROUND('Tarifgruppe S'!M68*(1-'V-Tarif'!$J$1),2)</f>
        <v>2.1</v>
      </c>
      <c r="N83" s="33">
        <f>ROUND('Tarifgruppe S'!N68*(1-'V-Tarif'!$J$1),2)</f>
        <v>2.0499999999999998</v>
      </c>
      <c r="O83" s="18">
        <f>ROUND('Tarifgruppe S'!O68*(1-'V-Tarif'!$J$1),2)</f>
        <v>24.51</v>
      </c>
      <c r="Q83" s="5">
        <v>55</v>
      </c>
      <c r="R83" s="17">
        <f>ROUND('Tarif URP'!B64*(1-'V-Tarif'!$J$1),2)</f>
        <v>1.78</v>
      </c>
      <c r="S83" s="17">
        <f>ROUND('Tarif URP'!C64*(1-'V-Tarif'!$J$1),2)</f>
        <v>1.76</v>
      </c>
      <c r="T83" s="17">
        <f>ROUND('Tarif URP'!D64*(1-'V-Tarif'!$J$1),2)</f>
        <v>4.58</v>
      </c>
      <c r="U83" s="17">
        <f>ROUND('Tarif URP'!E64*(1-'V-Tarif'!$J$1),2)</f>
        <v>5.15</v>
      </c>
    </row>
    <row r="84" spans="1:21" x14ac:dyDescent="0.2">
      <c r="A84" s="27">
        <v>119</v>
      </c>
      <c r="B84" s="37">
        <f>ROUND('Tarifgruppe S'!B69*(1-'V-Tarif'!$J$1),2)</f>
        <v>5.0199999999999996</v>
      </c>
      <c r="C84" s="33">
        <f>ROUND('Tarifgruppe S'!C69*(1-'V-Tarif'!$J$1),2)</f>
        <v>7.06</v>
      </c>
      <c r="D84" s="33">
        <f>ROUND('Tarifgruppe S'!D69*(1-'V-Tarif'!$J$1),2)</f>
        <v>8.7200000000000006</v>
      </c>
      <c r="E84" s="33">
        <f>ROUND('Tarifgruppe S'!E69*(1-'V-Tarif'!$J$1),2)</f>
        <v>3.95</v>
      </c>
      <c r="F84" s="33">
        <f>ROUND('Tarifgruppe S'!F69*(1-'V-Tarif'!$J$1),2)</f>
        <v>2.65</v>
      </c>
      <c r="G84" s="33">
        <f>ROUND('Tarifgruppe S'!G69*(1-'V-Tarif'!$J$1),2)</f>
        <v>2.58</v>
      </c>
      <c r="H84" s="18">
        <f>ROUND('Tarifgruppe S'!H69*(1-'V-Tarif'!$J$1),2)</f>
        <v>30.88</v>
      </c>
      <c r="I84" s="37">
        <f>ROUND('Tarifgruppe S'!I69*(1-'V-Tarif'!$J$1),2)</f>
        <v>4.18</v>
      </c>
      <c r="J84" s="33">
        <f>ROUND('Tarifgruppe S'!J69*(1-'V-Tarif'!$J$1),2)</f>
        <v>5.89</v>
      </c>
      <c r="K84" s="33">
        <f>ROUND('Tarifgruppe S'!K69*(1-'V-Tarif'!$J$1),2)</f>
        <v>7.26</v>
      </c>
      <c r="L84" s="33">
        <f>ROUND('Tarifgruppe S'!L69*(1-'V-Tarif'!$J$1),2)</f>
        <v>3.29</v>
      </c>
      <c r="M84" s="33">
        <f>ROUND('Tarifgruppe S'!M69*(1-'V-Tarif'!$J$1),2)</f>
        <v>2.21</v>
      </c>
      <c r="N84" s="33">
        <f>ROUND('Tarifgruppe S'!N69*(1-'V-Tarif'!$J$1),2)</f>
        <v>2.15</v>
      </c>
      <c r="O84" s="18">
        <f>ROUND('Tarifgruppe S'!O69*(1-'V-Tarif'!$J$1),2)</f>
        <v>25.73</v>
      </c>
      <c r="Q84" s="5">
        <v>56</v>
      </c>
      <c r="R84" s="17">
        <f>ROUND('Tarif URP'!B65*(1-'V-Tarif'!$J$1),2)</f>
        <v>1.73</v>
      </c>
      <c r="S84" s="17">
        <f>ROUND('Tarif URP'!C65*(1-'V-Tarif'!$J$1),2)</f>
        <v>1.7</v>
      </c>
      <c r="T84" s="17">
        <f>ROUND('Tarif URP'!D65*(1-'V-Tarif'!$J$1),2)</f>
        <v>5</v>
      </c>
      <c r="U84" s="17">
        <f>ROUND('Tarif URP'!E65*(1-'V-Tarif'!$J$1),2)</f>
        <v>5.6</v>
      </c>
    </row>
    <row r="85" spans="1:21" x14ac:dyDescent="0.2">
      <c r="A85" s="27">
        <v>120</v>
      </c>
      <c r="B85" s="37">
        <f>ROUND('Tarifgruppe S'!B70*(1-'V-Tarif'!$J$1),2)</f>
        <v>5.27</v>
      </c>
      <c r="C85" s="33">
        <f>ROUND('Tarifgruppe S'!C70*(1-'V-Tarif'!$J$1),2)</f>
        <v>7.42</v>
      </c>
      <c r="D85" s="33">
        <f>ROUND('Tarifgruppe S'!D70*(1-'V-Tarif'!$J$1),2)</f>
        <v>9.15</v>
      </c>
      <c r="E85" s="33">
        <f>ROUND('Tarifgruppe S'!E70*(1-'V-Tarif'!$J$1),2)</f>
        <v>4.1399999999999997</v>
      </c>
      <c r="F85" s="33">
        <f>ROUND('Tarifgruppe S'!F70*(1-'V-Tarif'!$J$1),2)</f>
        <v>2.78</v>
      </c>
      <c r="G85" s="33">
        <f>ROUND('Tarifgruppe S'!G70*(1-'V-Tarif'!$J$1),2)</f>
        <v>2.71</v>
      </c>
      <c r="H85" s="18">
        <f>ROUND('Tarifgruppe S'!H70*(1-'V-Tarif'!$J$1),2)</f>
        <v>32.42</v>
      </c>
      <c r="I85" s="37">
        <f>ROUND('Tarifgruppe S'!I70*(1-'V-Tarif'!$J$1),2)</f>
        <v>4.3899999999999997</v>
      </c>
      <c r="J85" s="33">
        <f>ROUND('Tarifgruppe S'!J70*(1-'V-Tarif'!$J$1),2)</f>
        <v>6.18</v>
      </c>
      <c r="K85" s="33">
        <f>ROUND('Tarifgruppe S'!K70*(1-'V-Tarif'!$J$1),2)</f>
        <v>7.63</v>
      </c>
      <c r="L85" s="33">
        <f>ROUND('Tarifgruppe S'!L70*(1-'V-Tarif'!$J$1),2)</f>
        <v>3.45</v>
      </c>
      <c r="M85" s="33">
        <f>ROUND('Tarifgruppe S'!M70*(1-'V-Tarif'!$J$1),2)</f>
        <v>2.3199999999999998</v>
      </c>
      <c r="N85" s="33">
        <f>ROUND('Tarifgruppe S'!N70*(1-'V-Tarif'!$J$1),2)</f>
        <v>2.2599999999999998</v>
      </c>
      <c r="O85" s="18">
        <f>ROUND('Tarifgruppe S'!O70*(1-'V-Tarif'!$J$1),2)</f>
        <v>27.02</v>
      </c>
      <c r="Q85" s="5">
        <v>57</v>
      </c>
      <c r="R85" s="17">
        <f>ROUND('Tarif URP'!B66*(1-'V-Tarif'!$J$1),2)</f>
        <v>1.63</v>
      </c>
      <c r="S85" s="17">
        <f>ROUND('Tarif URP'!C66*(1-'V-Tarif'!$J$1),2)</f>
        <v>1.6</v>
      </c>
      <c r="T85" s="17">
        <f>ROUND('Tarif URP'!D66*(1-'V-Tarif'!$J$1),2)</f>
        <v>5.49</v>
      </c>
      <c r="U85" s="17">
        <f>ROUND('Tarif URP'!E66*(1-'V-Tarif'!$J$1),2)</f>
        <v>6.13</v>
      </c>
    </row>
    <row r="86" spans="1:21" x14ac:dyDescent="0.2">
      <c r="A86" s="27">
        <v>121</v>
      </c>
      <c r="B86" s="37">
        <f>ROUND('Tarifgruppe S'!B71*(1-'V-Tarif'!$J$1),2)</f>
        <v>5.53</v>
      </c>
      <c r="C86" s="33">
        <f>ROUND('Tarifgruppe S'!C71*(1-'V-Tarif'!$J$1),2)</f>
        <v>7.79</v>
      </c>
      <c r="D86" s="33">
        <f>ROUND('Tarifgruppe S'!D71*(1-'V-Tarif'!$J$1),2)</f>
        <v>9.61</v>
      </c>
      <c r="E86" s="33">
        <f>ROUND('Tarifgruppe S'!E71*(1-'V-Tarif'!$J$1),2)</f>
        <v>4.3499999999999996</v>
      </c>
      <c r="F86" s="33">
        <f>ROUND('Tarifgruppe S'!F71*(1-'V-Tarif'!$J$1),2)</f>
        <v>2.92</v>
      </c>
      <c r="G86" s="33">
        <f>ROUND('Tarifgruppe S'!G71*(1-'V-Tarif'!$J$1),2)</f>
        <v>2.85</v>
      </c>
      <c r="H86" s="18">
        <f>ROUND('Tarifgruppe S'!H71*(1-'V-Tarif'!$J$1),2)</f>
        <v>34.04</v>
      </c>
      <c r="I86" s="37">
        <f>ROUND('Tarifgruppe S'!I71*(1-'V-Tarif'!$J$1),2)</f>
        <v>4.6100000000000003</v>
      </c>
      <c r="J86" s="33">
        <f>ROUND('Tarifgruppe S'!J71*(1-'V-Tarif'!$J$1),2)</f>
        <v>6.49</v>
      </c>
      <c r="K86" s="33">
        <f>ROUND('Tarifgruppe S'!K71*(1-'V-Tarif'!$J$1),2)</f>
        <v>8.01</v>
      </c>
      <c r="L86" s="33">
        <f>ROUND('Tarifgruppe S'!L71*(1-'V-Tarif'!$J$1),2)</f>
        <v>3.63</v>
      </c>
      <c r="M86" s="33">
        <f>ROUND('Tarifgruppe S'!M71*(1-'V-Tarif'!$J$1),2)</f>
        <v>2.4300000000000002</v>
      </c>
      <c r="N86" s="33">
        <f>ROUND('Tarifgruppe S'!N71*(1-'V-Tarif'!$J$1),2)</f>
        <v>2.37</v>
      </c>
      <c r="O86" s="18">
        <f>ROUND('Tarifgruppe S'!O71*(1-'V-Tarif'!$J$1),2)</f>
        <v>28.37</v>
      </c>
      <c r="Q86" s="5">
        <v>58</v>
      </c>
      <c r="R86" s="17">
        <f>ROUND('Tarif URP'!B67*(1-'V-Tarif'!$J$1),2)</f>
        <v>1.19</v>
      </c>
      <c r="S86" s="17">
        <f>ROUND('Tarif URP'!C67*(1-'V-Tarif'!$J$1),2)</f>
        <v>1.1599999999999999</v>
      </c>
      <c r="T86" s="17">
        <f>ROUND('Tarif URP'!D67*(1-'V-Tarif'!$J$1),2)</f>
        <v>6.08</v>
      </c>
      <c r="U86" s="17">
        <f>ROUND('Tarif URP'!E67*(1-'V-Tarif'!$J$1),2)</f>
        <v>6.77</v>
      </c>
    </row>
    <row r="87" spans="1:21" x14ac:dyDescent="0.2">
      <c r="A87" s="27">
        <v>122</v>
      </c>
      <c r="B87" s="37">
        <f>ROUND('Tarifgruppe S'!B72*(1-'V-Tarif'!$J$1),2)</f>
        <v>5.81</v>
      </c>
      <c r="C87" s="33">
        <f>ROUND('Tarifgruppe S'!C72*(1-'V-Tarif'!$J$1),2)</f>
        <v>8.18</v>
      </c>
      <c r="D87" s="33">
        <f>ROUND('Tarifgruppe S'!D72*(1-'V-Tarif'!$J$1),2)</f>
        <v>10.09</v>
      </c>
      <c r="E87" s="33">
        <f>ROUND('Tarifgruppe S'!E72*(1-'V-Tarif'!$J$1),2)</f>
        <v>4.57</v>
      </c>
      <c r="F87" s="33">
        <f>ROUND('Tarifgruppe S'!F72*(1-'V-Tarif'!$J$1),2)</f>
        <v>3.06</v>
      </c>
      <c r="G87" s="33">
        <f>ROUND('Tarifgruppe S'!G72*(1-'V-Tarif'!$J$1),2)</f>
        <v>2.99</v>
      </c>
      <c r="H87" s="18">
        <f>ROUND('Tarifgruppe S'!H72*(1-'V-Tarif'!$J$1),2)</f>
        <v>35.74</v>
      </c>
      <c r="I87" s="37">
        <f>ROUND('Tarifgruppe S'!I72*(1-'V-Tarif'!$J$1),2)</f>
        <v>4.84</v>
      </c>
      <c r="J87" s="33">
        <f>ROUND('Tarifgruppe S'!J72*(1-'V-Tarif'!$J$1),2)</f>
        <v>6.81</v>
      </c>
      <c r="K87" s="33">
        <f>ROUND('Tarifgruppe S'!K72*(1-'V-Tarif'!$J$1),2)</f>
        <v>8.41</v>
      </c>
      <c r="L87" s="33">
        <f>ROUND('Tarifgruppe S'!L72*(1-'V-Tarif'!$J$1),2)</f>
        <v>3.81</v>
      </c>
      <c r="M87" s="33">
        <f>ROUND('Tarifgruppe S'!M72*(1-'V-Tarif'!$J$1),2)</f>
        <v>2.5499999999999998</v>
      </c>
      <c r="N87" s="33">
        <f>ROUND('Tarifgruppe S'!N72*(1-'V-Tarif'!$J$1),2)</f>
        <v>2.4900000000000002</v>
      </c>
      <c r="O87" s="18">
        <f>ROUND('Tarifgruppe S'!O72*(1-'V-Tarif'!$J$1),2)</f>
        <v>29.79</v>
      </c>
      <c r="Q87" s="5">
        <v>59</v>
      </c>
      <c r="R87" s="17">
        <f>ROUND('Tarif URP'!B68*(1-'V-Tarif'!$J$1),2)</f>
        <v>0.48</v>
      </c>
      <c r="S87" s="17">
        <f>ROUND('Tarif URP'!C68*(1-'V-Tarif'!$J$1),2)</f>
        <v>0.47</v>
      </c>
      <c r="T87" s="17">
        <f>ROUND('Tarif URP'!D68*(1-'V-Tarif'!$J$1),2)</f>
        <v>6.74</v>
      </c>
      <c r="U87" s="17">
        <f>ROUND('Tarif URP'!E68*(1-'V-Tarif'!$J$1),2)</f>
        <v>7.48</v>
      </c>
    </row>
    <row r="88" spans="1:21" x14ac:dyDescent="0.2">
      <c r="A88" s="27">
        <v>123</v>
      </c>
      <c r="B88" s="37">
        <f>ROUND('Tarifgruppe S'!B73*(1-'V-Tarif'!$J$1),2)</f>
        <v>6.1</v>
      </c>
      <c r="C88" s="33">
        <f>ROUND('Tarifgruppe S'!C73*(1-'V-Tarif'!$J$1),2)</f>
        <v>8.59</v>
      </c>
      <c r="D88" s="33">
        <f>ROUND('Tarifgruppe S'!D73*(1-'V-Tarif'!$J$1),2)</f>
        <v>10.59</v>
      </c>
      <c r="E88" s="33">
        <f>ROUND('Tarifgruppe S'!E73*(1-'V-Tarif'!$J$1),2)</f>
        <v>4.8</v>
      </c>
      <c r="F88" s="33">
        <f>ROUND('Tarifgruppe S'!F73*(1-'V-Tarif'!$J$1),2)</f>
        <v>3.22</v>
      </c>
      <c r="G88" s="33">
        <f>ROUND('Tarifgruppe S'!G73*(1-'V-Tarif'!$J$1),2)</f>
        <v>3.14</v>
      </c>
      <c r="H88" s="18">
        <f>ROUND('Tarifgruppe S'!H73*(1-'V-Tarif'!$J$1),2)</f>
        <v>37.53</v>
      </c>
      <c r="I88" s="37">
        <f>ROUND('Tarifgruppe S'!I73*(1-'V-Tarif'!$J$1),2)</f>
        <v>5.08</v>
      </c>
      <c r="J88" s="33">
        <f>ROUND('Tarifgruppe S'!J73*(1-'V-Tarif'!$J$1),2)</f>
        <v>7.16</v>
      </c>
      <c r="K88" s="33">
        <f>ROUND('Tarifgruppe S'!K73*(1-'V-Tarif'!$J$1),2)</f>
        <v>8.83</v>
      </c>
      <c r="L88" s="33">
        <f>ROUND('Tarifgruppe S'!L73*(1-'V-Tarif'!$J$1),2)</f>
        <v>4</v>
      </c>
      <c r="M88" s="33">
        <f>ROUND('Tarifgruppe S'!M73*(1-'V-Tarif'!$J$1),2)</f>
        <v>2.68</v>
      </c>
      <c r="N88" s="33">
        <f>ROUND('Tarifgruppe S'!N73*(1-'V-Tarif'!$J$1),2)</f>
        <v>2.61</v>
      </c>
      <c r="O88" s="18">
        <f>ROUND('Tarifgruppe S'!O73*(1-'V-Tarif'!$J$1),2)</f>
        <v>31.28</v>
      </c>
      <c r="Q88" s="5">
        <v>60</v>
      </c>
      <c r="R88" s="17"/>
      <c r="S88" s="17"/>
      <c r="T88" s="17">
        <f>ROUND('Tarif URP'!D69*(1-'V-Tarif'!$J$1),2)</f>
        <v>7.21</v>
      </c>
      <c r="U88" s="17">
        <f>ROUND('Tarif URP'!E69*(1-'V-Tarif'!$J$1),2)</f>
        <v>7.94</v>
      </c>
    </row>
    <row r="89" spans="1:21" x14ac:dyDescent="0.2">
      <c r="A89" s="27">
        <v>124</v>
      </c>
      <c r="B89" s="37">
        <f>ROUND('Tarifgruppe S'!B74*(1-'V-Tarif'!$J$1),2)</f>
        <v>6.4</v>
      </c>
      <c r="C89" s="33">
        <f>ROUND('Tarifgruppe S'!C74*(1-'V-Tarif'!$J$1),2)</f>
        <v>9.02</v>
      </c>
      <c r="D89" s="33">
        <f>ROUND('Tarifgruppe S'!D74*(1-'V-Tarif'!$J$1),2)</f>
        <v>11.12</v>
      </c>
      <c r="E89" s="33">
        <f>ROUND('Tarifgruppe S'!E74*(1-'V-Tarif'!$J$1),2)</f>
        <v>5.04</v>
      </c>
      <c r="F89" s="33">
        <f>ROUND('Tarifgruppe S'!F74*(1-'V-Tarif'!$J$1),2)</f>
        <v>3.38</v>
      </c>
      <c r="G89" s="33">
        <f>ROUND('Tarifgruppe S'!G74*(1-'V-Tarif'!$J$1),2)</f>
        <v>3.29</v>
      </c>
      <c r="H89" s="18">
        <f>ROUND('Tarifgruppe S'!H74*(1-'V-Tarif'!$J$1),2)</f>
        <v>39.409999999999997</v>
      </c>
      <c r="I89" s="37">
        <f>ROUND('Tarifgruppe S'!I74*(1-'V-Tarif'!$J$1),2)</f>
        <v>5.34</v>
      </c>
      <c r="J89" s="33">
        <f>ROUND('Tarifgruppe S'!J74*(1-'V-Tarif'!$J$1),2)</f>
        <v>7.51</v>
      </c>
      <c r="K89" s="33">
        <f>ROUND('Tarifgruppe S'!K74*(1-'V-Tarif'!$J$1),2)</f>
        <v>9.27</v>
      </c>
      <c r="L89" s="33">
        <f>ROUND('Tarifgruppe S'!L74*(1-'V-Tarif'!$J$1),2)</f>
        <v>4.2</v>
      </c>
      <c r="M89" s="33">
        <f>ROUND('Tarifgruppe S'!M74*(1-'V-Tarif'!$J$1),2)</f>
        <v>2.81</v>
      </c>
      <c r="N89" s="33">
        <f>ROUND('Tarifgruppe S'!N74*(1-'V-Tarif'!$J$1),2)</f>
        <v>2.75</v>
      </c>
      <c r="O89" s="18">
        <f>ROUND('Tarifgruppe S'!O74*(1-'V-Tarif'!$J$1),2)</f>
        <v>32.840000000000003</v>
      </c>
      <c r="Q89" s="5">
        <v>61</v>
      </c>
      <c r="R89" s="17"/>
      <c r="S89" s="17"/>
      <c r="T89" s="17">
        <f>ROUND('Tarif URP'!D70*(1-'V-Tarif'!$J$1),2)</f>
        <v>7.98</v>
      </c>
      <c r="U89" s="17">
        <f>ROUND('Tarif URP'!E70*(1-'V-Tarif'!$J$1),2)</f>
        <v>8.77</v>
      </c>
    </row>
    <row r="90" spans="1:21" ht="13.5" thickBot="1" x14ac:dyDescent="0.25">
      <c r="A90" s="27">
        <v>125</v>
      </c>
      <c r="B90" s="42">
        <f>ROUND('Tarifgruppe S'!B75*(1-'V-Tarif'!$J$1),2)</f>
        <v>6.72</v>
      </c>
      <c r="C90" s="43">
        <f>ROUND('Tarifgruppe S'!C75*(1-'V-Tarif'!$J$1),2)</f>
        <v>9.4700000000000006</v>
      </c>
      <c r="D90" s="43">
        <f>ROUND('Tarifgruppe S'!D75*(1-'V-Tarif'!$J$1),2)</f>
        <v>11.68</v>
      </c>
      <c r="E90" s="43">
        <f>ROUND('Tarifgruppe S'!E75*(1-'V-Tarif'!$J$1),2)</f>
        <v>5.29</v>
      </c>
      <c r="F90" s="43">
        <f>ROUND('Tarifgruppe S'!F75*(1-'V-Tarif'!$J$1),2)</f>
        <v>3.55</v>
      </c>
      <c r="G90" s="43">
        <f>ROUND('Tarifgruppe S'!G75*(1-'V-Tarif'!$J$1),2)</f>
        <v>3.46</v>
      </c>
      <c r="H90" s="25">
        <f>ROUND('Tarifgruppe S'!H75*(1-'V-Tarif'!$J$1),2)</f>
        <v>41.38</v>
      </c>
      <c r="I90" s="42">
        <f>ROUND('Tarifgruppe S'!I75*(1-'V-Tarif'!$J$1),2)</f>
        <v>5.6</v>
      </c>
      <c r="J90" s="43">
        <f>ROUND('Tarifgruppe S'!J75*(1-'V-Tarif'!$J$1),2)</f>
        <v>7.89</v>
      </c>
      <c r="K90" s="43">
        <f>ROUND('Tarifgruppe S'!K75*(1-'V-Tarif'!$J$1),2)</f>
        <v>9.73</v>
      </c>
      <c r="L90" s="43">
        <f>ROUND('Tarifgruppe S'!L75*(1-'V-Tarif'!$J$1),2)</f>
        <v>4.41</v>
      </c>
      <c r="M90" s="43">
        <f>ROUND('Tarifgruppe S'!M75*(1-'V-Tarif'!$J$1),2)</f>
        <v>2.95</v>
      </c>
      <c r="N90" s="43">
        <f>ROUND('Tarifgruppe S'!N75*(1-'V-Tarif'!$J$1),2)</f>
        <v>2.88</v>
      </c>
      <c r="O90" s="25">
        <f>ROUND('Tarifgruppe S'!O75*(1-'V-Tarif'!$J$1),2)</f>
        <v>34.479999999999997</v>
      </c>
      <c r="Q90" s="5">
        <v>62</v>
      </c>
      <c r="R90" s="17"/>
      <c r="S90" s="17"/>
      <c r="T90" s="17">
        <f>ROUND('Tarif URP'!D71*(1-'V-Tarif'!$J$1),2)</f>
        <v>8.7799999999999994</v>
      </c>
      <c r="U90" s="17">
        <f>ROUND('Tarif URP'!E71*(1-'V-Tarif'!$J$1),2)</f>
        <v>9.6199999999999992</v>
      </c>
    </row>
    <row r="91" spans="1:21" x14ac:dyDescent="0.2">
      <c r="Q91" s="5">
        <v>63</v>
      </c>
      <c r="R91" s="17"/>
      <c r="S91" s="17"/>
      <c r="T91" s="17">
        <f>ROUND('Tarif URP'!D72*(1-'V-Tarif'!$J$1),2)</f>
        <v>9.57</v>
      </c>
      <c r="U91" s="17">
        <f>ROUND('Tarif URP'!E72*(1-'V-Tarif'!$J$1),2)</f>
        <v>10.46</v>
      </c>
    </row>
    <row r="92" spans="1:21" x14ac:dyDescent="0.2">
      <c r="Q92" s="5">
        <v>64</v>
      </c>
      <c r="R92" s="17"/>
      <c r="S92" s="17"/>
      <c r="T92" s="17">
        <f>ROUND('Tarif URP'!D73*(1-'V-Tarif'!$J$1),2)</f>
        <v>10.38</v>
      </c>
      <c r="U92" s="17">
        <f>ROUND('Tarif URP'!E73*(1-'V-Tarif'!$J$1),2)</f>
        <v>11.32</v>
      </c>
    </row>
    <row r="93" spans="1:21" x14ac:dyDescent="0.2">
      <c r="Q93" s="5">
        <v>65</v>
      </c>
      <c r="R93" s="17"/>
      <c r="S93" s="17"/>
      <c r="T93" s="17">
        <f>ROUND('Tarif URP'!D74*(1-'V-Tarif'!$J$1),2)</f>
        <v>10.79</v>
      </c>
      <c r="U93" s="17">
        <f>ROUND('Tarif URP'!E74*(1-'V-Tarif'!$J$1),2)</f>
        <v>11.69</v>
      </c>
    </row>
    <row r="94" spans="1:21" x14ac:dyDescent="0.2">
      <c r="Q94" s="5">
        <v>66</v>
      </c>
      <c r="R94" s="17"/>
      <c r="S94" s="17"/>
      <c r="T94" s="17">
        <f>ROUND('Tarif URP'!D75*(1-'V-Tarif'!$J$1),2)</f>
        <v>11.61</v>
      </c>
      <c r="U94" s="17">
        <f>ROUND('Tarif URP'!E75*(1-'V-Tarif'!$J$1),2)</f>
        <v>12.55</v>
      </c>
    </row>
  </sheetData>
  <mergeCells count="4">
    <mergeCell ref="R27:S27"/>
    <mergeCell ref="T27:U27"/>
    <mergeCell ref="B27:H27"/>
    <mergeCell ref="I27:O2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263</vt:i4>
      </vt:variant>
    </vt:vector>
  </HeadingPairs>
  <TitlesOfParts>
    <vt:vector size="271" baseType="lpstr">
      <vt:lpstr>Tarifierung</vt:lpstr>
      <vt:lpstr>Tarifgruppen</vt:lpstr>
      <vt:lpstr>Tarifgruppe S</vt:lpstr>
      <vt:lpstr>Tarif URP</vt:lpstr>
      <vt:lpstr>Werte</vt:lpstr>
      <vt:lpstr>Mapping für KRisk</vt:lpstr>
      <vt:lpstr>Maklertarif</vt:lpstr>
      <vt:lpstr>V-Tarif</vt:lpstr>
      <vt:lpstr>Anpassungssatz</vt:lpstr>
      <vt:lpstr>Bergungskosten</vt:lpstr>
      <vt:lpstr>BS_UI_B1</vt:lpstr>
      <vt:lpstr>Deckungsumfang</vt:lpstr>
      <vt:lpstr>DN</vt:lpstr>
      <vt:lpstr>EG_Tagegeld</vt:lpstr>
      <vt:lpstr>Gliedertaxe_Ärzte</vt:lpstr>
      <vt:lpstr>Kinder_Rente</vt:lpstr>
      <vt:lpstr>KOP</vt:lpstr>
      <vt:lpstr>Tagegeld</vt:lpstr>
      <vt:lpstr>Testfall</vt:lpstr>
      <vt:lpstr>UIR</vt:lpstr>
      <vt:lpstr>UIR_URP</vt:lpstr>
      <vt:lpstr>URP</vt:lpstr>
      <vt:lpstr>VJahr</vt:lpstr>
      <vt:lpstr>VP1_Alter</vt:lpstr>
      <vt:lpstr>VP1_BK_BS</vt:lpstr>
      <vt:lpstr>VP1_BK_VSu</vt:lpstr>
      <vt:lpstr>VP1_DN</vt:lpstr>
      <vt:lpstr>VP1_GG_BS</vt:lpstr>
      <vt:lpstr>VP1_GG_VSu</vt:lpstr>
      <vt:lpstr>VP1_Gruppe</vt:lpstr>
      <vt:lpstr>VP1_HPL</vt:lpstr>
      <vt:lpstr>VP1_HPL_BS</vt:lpstr>
      <vt:lpstr>VP1_Integral</vt:lpstr>
      <vt:lpstr>VP1_KiMo</vt:lpstr>
      <vt:lpstr>VP1_KiMo_BS</vt:lpstr>
      <vt:lpstr>VP1_KöMo</vt:lpstr>
      <vt:lpstr>VP1_KöMo_BS</vt:lpstr>
      <vt:lpstr>VP1_KOP_BS</vt:lpstr>
      <vt:lpstr>VP1_KOP_VSu</vt:lpstr>
      <vt:lpstr>VP1_Linie</vt:lpstr>
      <vt:lpstr>VP1_Linie_BS</vt:lpstr>
      <vt:lpstr>VP1_Raucher</vt:lpstr>
      <vt:lpstr>VP1_RZ</vt:lpstr>
      <vt:lpstr>VP1_S_GG_BS</vt:lpstr>
      <vt:lpstr>VP1_S_TGs_BS</vt:lpstr>
      <vt:lpstr>VP1_S_UI_BS</vt:lpstr>
      <vt:lpstr>VP1_S_UIP350_BS</vt:lpstr>
      <vt:lpstr>VP1_S_UIP600_BS</vt:lpstr>
      <vt:lpstr>VP1_S_UKT_BS</vt:lpstr>
      <vt:lpstr>VP1_S_UT_BS</vt:lpstr>
      <vt:lpstr>VP1_SHU_Quote</vt:lpstr>
      <vt:lpstr>VP1_SmI_GG_BS</vt:lpstr>
      <vt:lpstr>VP1_SmI_TGs_BS</vt:lpstr>
      <vt:lpstr>VP1_SmI_UI_BS</vt:lpstr>
      <vt:lpstr>VP1_SmI_UIP350_BS</vt:lpstr>
      <vt:lpstr>VP1_SmI_UIP600_BS</vt:lpstr>
      <vt:lpstr>VP1_SmI_UKT_BS</vt:lpstr>
      <vt:lpstr>VP1_SmI_UT_BS</vt:lpstr>
      <vt:lpstr>VP1_TG</vt:lpstr>
      <vt:lpstr>VP1_TG_BS</vt:lpstr>
      <vt:lpstr>VP1_TG_VSu</vt:lpstr>
      <vt:lpstr>VP1_TGspez_BS</vt:lpstr>
      <vt:lpstr>VP1_TGspez_VSu</vt:lpstr>
      <vt:lpstr>VP1_UI</vt:lpstr>
      <vt:lpstr>VP1_UI_BS</vt:lpstr>
      <vt:lpstr>VP1_UI_VSu</vt:lpstr>
      <vt:lpstr>VP1_UIR</vt:lpstr>
      <vt:lpstr>VP1_UIR_BS</vt:lpstr>
      <vt:lpstr>VP1_UIR_VSu</vt:lpstr>
      <vt:lpstr>VP1_UIVGT</vt:lpstr>
      <vt:lpstr>VP1_UIVGT_BS</vt:lpstr>
      <vt:lpstr>VP1_UIVGT_VSu</vt:lpstr>
      <vt:lpstr>VP1_UKTG_BS</vt:lpstr>
      <vt:lpstr>VP1_UKTG_VSu</vt:lpstr>
      <vt:lpstr>VP1_URP</vt:lpstr>
      <vt:lpstr>VP1_URP_BS</vt:lpstr>
      <vt:lpstr>VP1_URP_mP_BS</vt:lpstr>
      <vt:lpstr>VP1_URP_oP_BS</vt:lpstr>
      <vt:lpstr>VP1_URP_VSu</vt:lpstr>
      <vt:lpstr>VP1_URP60_mP_BS</vt:lpstr>
      <vt:lpstr>VP1_URP60_oP_BS</vt:lpstr>
      <vt:lpstr>VP1_URP67K_mP_BS</vt:lpstr>
      <vt:lpstr>VP1_URP67K_oP_BS</vt:lpstr>
      <vt:lpstr>VP1_UT_BS</vt:lpstr>
      <vt:lpstr>VP1_UT_VSu</vt:lpstr>
      <vt:lpstr>VP2_Alter</vt:lpstr>
      <vt:lpstr>VP2_BK_BS</vt:lpstr>
      <vt:lpstr>VP2_BK_VSu</vt:lpstr>
      <vt:lpstr>VP2_DN</vt:lpstr>
      <vt:lpstr>VP2_GG_BS</vt:lpstr>
      <vt:lpstr>VP2_GG_VSu</vt:lpstr>
      <vt:lpstr>VP2_Gruppe</vt:lpstr>
      <vt:lpstr>VP2_HPL</vt:lpstr>
      <vt:lpstr>VP2_HPL_BS</vt:lpstr>
      <vt:lpstr>VP2_Integral</vt:lpstr>
      <vt:lpstr>VP2_KiMo</vt:lpstr>
      <vt:lpstr>VP2_KiMo_BS</vt:lpstr>
      <vt:lpstr>VP2_KöMo</vt:lpstr>
      <vt:lpstr>VP2_KöMo_BS</vt:lpstr>
      <vt:lpstr>VP2_KOP_BS</vt:lpstr>
      <vt:lpstr>VP2_KOP_VSu</vt:lpstr>
      <vt:lpstr>VP2_Linie</vt:lpstr>
      <vt:lpstr>VP2_Linie_BS</vt:lpstr>
      <vt:lpstr>VP2_Raucher</vt:lpstr>
      <vt:lpstr>VP2_RZ</vt:lpstr>
      <vt:lpstr>VP2_S_GG_BS</vt:lpstr>
      <vt:lpstr>VP2_S_TGs_BS</vt:lpstr>
      <vt:lpstr>VP2_S_UI_BS</vt:lpstr>
      <vt:lpstr>VP2_S_UIP350_BS</vt:lpstr>
      <vt:lpstr>VP2_S_UIP600_BS</vt:lpstr>
      <vt:lpstr>VP2_S_UKT_BS</vt:lpstr>
      <vt:lpstr>VP2_S_UT_BS</vt:lpstr>
      <vt:lpstr>VP2_SHU_Quote</vt:lpstr>
      <vt:lpstr>VP2_SmI_GG_BS</vt:lpstr>
      <vt:lpstr>VP2_SmI_TGs_BS</vt:lpstr>
      <vt:lpstr>VP2_SmI_UI_BS</vt:lpstr>
      <vt:lpstr>VP2_SmI_UIP350_BS</vt:lpstr>
      <vt:lpstr>VP2_SmI_UIP600_BS</vt:lpstr>
      <vt:lpstr>VP2_SmI_UKT_BS</vt:lpstr>
      <vt:lpstr>VP2_SmI_UT_BS</vt:lpstr>
      <vt:lpstr>VP2_TG</vt:lpstr>
      <vt:lpstr>VP2_TG_BS</vt:lpstr>
      <vt:lpstr>VP2_TG_VSu</vt:lpstr>
      <vt:lpstr>VP2_TGspez_BS</vt:lpstr>
      <vt:lpstr>VP2_TGspez_VSu</vt:lpstr>
      <vt:lpstr>VP2_UI</vt:lpstr>
      <vt:lpstr>VP2_UI_BS</vt:lpstr>
      <vt:lpstr>VP2_UI_VSu</vt:lpstr>
      <vt:lpstr>VP2_UIR</vt:lpstr>
      <vt:lpstr>VP2_UIR_BS</vt:lpstr>
      <vt:lpstr>VP2_UIR_VSu</vt:lpstr>
      <vt:lpstr>VP2_UIVGT</vt:lpstr>
      <vt:lpstr>VP2_UIVGT_BS</vt:lpstr>
      <vt:lpstr>VP2_UIVGT_VSu</vt:lpstr>
      <vt:lpstr>VP2_UKTG_BS</vt:lpstr>
      <vt:lpstr>VP2_UKTG_VSu</vt:lpstr>
      <vt:lpstr>VP2_URP</vt:lpstr>
      <vt:lpstr>VP2_URP_BS</vt:lpstr>
      <vt:lpstr>VP2_URP_mP_BS</vt:lpstr>
      <vt:lpstr>VP2_URP_oP_BS</vt:lpstr>
      <vt:lpstr>VP2_URP_VSu</vt:lpstr>
      <vt:lpstr>VP2_URP60_mP_BS</vt:lpstr>
      <vt:lpstr>VP2_URP60_oP_BS</vt:lpstr>
      <vt:lpstr>VP2_URP67K_mP_BS</vt:lpstr>
      <vt:lpstr>VP2_URP67K_oP_BS</vt:lpstr>
      <vt:lpstr>VP2_UT_BS</vt:lpstr>
      <vt:lpstr>VP2_UT_VSu</vt:lpstr>
      <vt:lpstr>VP3_Alter</vt:lpstr>
      <vt:lpstr>VP3_BK_BS</vt:lpstr>
      <vt:lpstr>VP3_BK_VSu</vt:lpstr>
      <vt:lpstr>VP3_DN</vt:lpstr>
      <vt:lpstr>VP3_GG_BS</vt:lpstr>
      <vt:lpstr>VP3_GG_VSu</vt:lpstr>
      <vt:lpstr>VP3_Gruppe</vt:lpstr>
      <vt:lpstr>VP3_HPL</vt:lpstr>
      <vt:lpstr>VP3_HPL_BS</vt:lpstr>
      <vt:lpstr>VP3_Integral</vt:lpstr>
      <vt:lpstr>VP3_KiMo</vt:lpstr>
      <vt:lpstr>VP3_KiMo_BS</vt:lpstr>
      <vt:lpstr>VP3_KöMo</vt:lpstr>
      <vt:lpstr>VP3_KöMo_BS</vt:lpstr>
      <vt:lpstr>VP3_KOP_BS</vt:lpstr>
      <vt:lpstr>VP3_KOP_VSu</vt:lpstr>
      <vt:lpstr>VP3_Linie</vt:lpstr>
      <vt:lpstr>VP3_Linie_BS</vt:lpstr>
      <vt:lpstr>VP3_Raucher</vt:lpstr>
      <vt:lpstr>VP3_RZ</vt:lpstr>
      <vt:lpstr>VP3_S_GG_BS</vt:lpstr>
      <vt:lpstr>VP3_S_TGs_BS</vt:lpstr>
      <vt:lpstr>VP3_S_UI_BS</vt:lpstr>
      <vt:lpstr>VP3_S_UIP350_BS</vt:lpstr>
      <vt:lpstr>VP3_S_UIP600_BS</vt:lpstr>
      <vt:lpstr>VP3_S_UKT_BS</vt:lpstr>
      <vt:lpstr>VP3_S_UT_BS</vt:lpstr>
      <vt:lpstr>VP3_SHU_Quote</vt:lpstr>
      <vt:lpstr>VP3_SmI_GG_BS</vt:lpstr>
      <vt:lpstr>VP3_SmI_TGs_BS</vt:lpstr>
      <vt:lpstr>VP3_SmI_UI_BS</vt:lpstr>
      <vt:lpstr>VP3_SmI_UIP350_BS</vt:lpstr>
      <vt:lpstr>VP3_SmI_UIP600_BS</vt:lpstr>
      <vt:lpstr>VP3_SmI_UKT_BS</vt:lpstr>
      <vt:lpstr>VP3_SmI_UT_BS</vt:lpstr>
      <vt:lpstr>VP3_TG</vt:lpstr>
      <vt:lpstr>VP3_TG_BS</vt:lpstr>
      <vt:lpstr>VP3_TG_VSu</vt:lpstr>
      <vt:lpstr>VP3_TGspez_BS</vt:lpstr>
      <vt:lpstr>VP3_TGspez_VSu</vt:lpstr>
      <vt:lpstr>VP3_UI</vt:lpstr>
      <vt:lpstr>VP3_UI_BS</vt:lpstr>
      <vt:lpstr>VP3_UI_VSu</vt:lpstr>
      <vt:lpstr>VP3_UIR</vt:lpstr>
      <vt:lpstr>VP3_UIR_BS</vt:lpstr>
      <vt:lpstr>VP3_UIR_VSu</vt:lpstr>
      <vt:lpstr>VP3_UIVGT</vt:lpstr>
      <vt:lpstr>VP3_UIVGT_BS</vt:lpstr>
      <vt:lpstr>VP3_UIVGT_VSu</vt:lpstr>
      <vt:lpstr>VP3_UKTG_BS</vt:lpstr>
      <vt:lpstr>VP3_UKTG_VSu</vt:lpstr>
      <vt:lpstr>VP3_URP</vt:lpstr>
      <vt:lpstr>VP3_URP_BS</vt:lpstr>
      <vt:lpstr>VP3_URP_mP_BS</vt:lpstr>
      <vt:lpstr>VP3_URP_oP_BS</vt:lpstr>
      <vt:lpstr>VP3_URP_VSu</vt:lpstr>
      <vt:lpstr>VP3_URP60_mP_BS</vt:lpstr>
      <vt:lpstr>VP3_URP60_oP_BS</vt:lpstr>
      <vt:lpstr>VP3_URP67K_mP_BS</vt:lpstr>
      <vt:lpstr>VP3_URP67K_oP_BS</vt:lpstr>
      <vt:lpstr>VP3_UT_BS</vt:lpstr>
      <vt:lpstr>VP3_UT_VSu</vt:lpstr>
      <vt:lpstr>VP4_Alter</vt:lpstr>
      <vt:lpstr>VP4_BK_BS</vt:lpstr>
      <vt:lpstr>VP4_BK_VSu</vt:lpstr>
      <vt:lpstr>VP4_DN</vt:lpstr>
      <vt:lpstr>VP4_GG_BS</vt:lpstr>
      <vt:lpstr>VP4_GG_VSu</vt:lpstr>
      <vt:lpstr>VP4_Gruppe</vt:lpstr>
      <vt:lpstr>VP4_HPL</vt:lpstr>
      <vt:lpstr>VP4_HPL_BS</vt:lpstr>
      <vt:lpstr>VP4_Integral</vt:lpstr>
      <vt:lpstr>VP4_KiMo</vt:lpstr>
      <vt:lpstr>VP4_KiMo_BS</vt:lpstr>
      <vt:lpstr>VP4_KöMo</vt:lpstr>
      <vt:lpstr>VP4_KöMo_BS</vt:lpstr>
      <vt:lpstr>VP4_KOP_BS</vt:lpstr>
      <vt:lpstr>VP4_KOP_VSu</vt:lpstr>
      <vt:lpstr>VP4_Linie</vt:lpstr>
      <vt:lpstr>VP4_Linie_BS</vt:lpstr>
      <vt:lpstr>VP4_Raucher</vt:lpstr>
      <vt:lpstr>VP4_RZ</vt:lpstr>
      <vt:lpstr>VP4_S_GG_BS</vt:lpstr>
      <vt:lpstr>VP4_S_TGs_BS</vt:lpstr>
      <vt:lpstr>VP4_S_UI_BS</vt:lpstr>
      <vt:lpstr>VP4_S_UIP350_BS</vt:lpstr>
      <vt:lpstr>VP4_S_UIP600_BS</vt:lpstr>
      <vt:lpstr>VP4_S_UKT_BS</vt:lpstr>
      <vt:lpstr>VP4_S_UT_BS</vt:lpstr>
      <vt:lpstr>VP4_SHU_Quote</vt:lpstr>
      <vt:lpstr>VP4_SmI_GG_BS</vt:lpstr>
      <vt:lpstr>VP4_SmI_TGs_BS</vt:lpstr>
      <vt:lpstr>VP4_SmI_UI_BS</vt:lpstr>
      <vt:lpstr>VP4_SmI_UIP350_BS</vt:lpstr>
      <vt:lpstr>VP4_SmI_UIP600_BS</vt:lpstr>
      <vt:lpstr>VP4_SmI_UKT_BS</vt:lpstr>
      <vt:lpstr>VP4_SmI_UT_BS</vt:lpstr>
      <vt:lpstr>VP4_TG</vt:lpstr>
      <vt:lpstr>VP4_TG_BS</vt:lpstr>
      <vt:lpstr>VP4_TG_VSu</vt:lpstr>
      <vt:lpstr>VP4_TGspez_BS</vt:lpstr>
      <vt:lpstr>VP4_TGspez_VSu</vt:lpstr>
      <vt:lpstr>VP4_UI</vt:lpstr>
      <vt:lpstr>VP4_UI_BS</vt:lpstr>
      <vt:lpstr>VP4_UI_VSu</vt:lpstr>
      <vt:lpstr>VP4_UIR</vt:lpstr>
      <vt:lpstr>VP4_UIR_BS</vt:lpstr>
      <vt:lpstr>VP4_UIR_VSu</vt:lpstr>
      <vt:lpstr>VP4_UIVGT</vt:lpstr>
      <vt:lpstr>VP4_UIVGT_BS</vt:lpstr>
      <vt:lpstr>VP4_UIVGT_VSu</vt:lpstr>
      <vt:lpstr>VP4_UKTG_BS</vt:lpstr>
      <vt:lpstr>VP4_UKTG_VSu</vt:lpstr>
      <vt:lpstr>VP4_URP</vt:lpstr>
      <vt:lpstr>VP4_URP_BS</vt:lpstr>
      <vt:lpstr>VP4_URP_mP_BS</vt:lpstr>
      <vt:lpstr>VP4_URP_oP_BS</vt:lpstr>
      <vt:lpstr>VP4_URP_VSu</vt:lpstr>
      <vt:lpstr>VP4_URP60_mP_BS</vt:lpstr>
      <vt:lpstr>VP4_URP60_oP_BS</vt:lpstr>
      <vt:lpstr>VP4_URP67K_mP_BS</vt:lpstr>
      <vt:lpstr>VP4_URP67K_oP_BS</vt:lpstr>
      <vt:lpstr>VP4_UT_BS</vt:lpstr>
      <vt:lpstr>VP4_UT_VSu</vt:lpstr>
    </vt:vector>
  </TitlesOfParts>
  <Company>Gothaer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K2604 Wakiel</dc:creator>
  <dc:description>Wertebereich für URP auf 3.000 EUR erweitert.</dc:description>
  <cp:lastModifiedBy>Borna Wakiel</cp:lastModifiedBy>
  <cp:lastPrinted>2017-03-13T12:30:40Z</cp:lastPrinted>
  <dcterms:created xsi:type="dcterms:W3CDTF">2013-07-18T14:17:50Z</dcterms:created>
  <dcterms:modified xsi:type="dcterms:W3CDTF">2018-06-14T14:10:06Z</dcterms:modified>
</cp:coreProperties>
</file>